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48" yWindow="36" windowWidth="12492" windowHeight="11280" firstSheet="3" activeTab="4"/>
  </bookViews>
  <sheets>
    <sheet name="Table 3 bknd comp summ" sheetId="1" state="hidden" r:id="rId1"/>
    <sheet name="Table 9" sheetId="2" r:id="rId2"/>
    <sheet name="Table 10" sheetId="3" r:id="rId3"/>
    <sheet name="Table 18-Maint" sheetId="4" r:id="rId4"/>
    <sheet name="Table 25" sheetId="5" r:id="rId5"/>
    <sheet name="App H Outdoor Air" sheetId="6" r:id="rId6"/>
    <sheet name="Sheet3" sheetId="7" state="hidden" r:id="rId7"/>
    <sheet name="App H VF calc" sheetId="8" r:id="rId8"/>
    <sheet name="App H NC Tox criteria" sheetId="9" r:id="rId9"/>
    <sheet name="App H C tox criteria" sheetId="10" r:id="rId10"/>
    <sheet name="App H Target Organ" sheetId="11" state="hidden" r:id="rId11"/>
    <sheet name="App H Main Work_Calc" sheetId="12" r:id="rId12"/>
    <sheet name="Table 23 Asbestos Summary" sheetId="13" state="hidden" r:id="rId13"/>
    <sheet name="Table 22 VLEACH" sheetId="14" state="hidden"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11" hidden="1">'App H Main Work_Calc'!$A$1:$K$199</definedName>
    <definedName name="_xlnm._FilterDatabase" localSheetId="8" hidden="1">'App H NC Tox criteria'!$A$5:$W$56</definedName>
    <definedName name="A">'[8]Sheet1'!$C$11:$H$11</definedName>
    <definedName name="A_box">'[13]Parameters'!#REF!</definedName>
    <definedName name="A_constant">'[13]Parameters'!#REF!</definedName>
    <definedName name="Abbrev.">'[8]Sheet1'!$C$3:$H$22</definedName>
    <definedName name="ABSd">#REF!</definedName>
    <definedName name="AFar">#REF!</definedName>
    <definedName name="AFc">#REF!</definedName>
    <definedName name="AFcw">#REF!</definedName>
    <definedName name="AFw">#REF!</definedName>
    <definedName name="Area">'[13]Parameters'!#REF!</definedName>
    <definedName name="ATnc_c">#REF!</definedName>
    <definedName name="ATnc_cw">#REF!</definedName>
    <definedName name="ATnc_sr">'[13]Parameters'!#REF!</definedName>
    <definedName name="ATnc_w">#REF!</definedName>
    <definedName name="b">'[8]Sheet1'!$E$3:$E$22</definedName>
    <definedName name="B_constant">'[13]Parameters'!#REF!</definedName>
    <definedName name="bb" localSheetId="13">#REF!</definedName>
    <definedName name="bb">#REF!</definedName>
    <definedName name="bbb" localSheetId="13">#REF!</definedName>
    <definedName name="bbb">#REF!</definedName>
    <definedName name="Bioavailability" localSheetId="13">#REF!</definedName>
    <definedName name="Bioavailability" localSheetId="0">#REF!</definedName>
    <definedName name="Bioavailability">#REF!</definedName>
    <definedName name="BIR">'[13]Parameters'!#REF!</definedName>
    <definedName name="Blood.lead.level.of.concern" localSheetId="13">#REF!</definedName>
    <definedName name="Blood.lead.level.of.concern">#REF!</definedName>
    <definedName name="Blood_lead_level_of_concern" localSheetId="13">#REF!</definedName>
    <definedName name="Blood_lead_level_of_concern">#REF!</definedName>
    <definedName name="Breathing_rate" localSheetId="13">#REF!</definedName>
    <definedName name="Breathing_rate" localSheetId="0">#REF!</definedName>
    <definedName name="Breathing_rate">#REF!</definedName>
    <definedName name="Breathing_rate_adult" localSheetId="13">#REF!</definedName>
    <definedName name="Breathing_rate_adult">#REF!</definedName>
    <definedName name="BWa">#REF!</definedName>
    <definedName name="BWc">#REF!</definedName>
    <definedName name="BWcs">'[13]Parameters'!#REF!</definedName>
    <definedName name="c_">'[8]Sheet1'!$F$3:$F$22</definedName>
    <definedName name="C_constant">'[13]Parameters'!#REF!</definedName>
    <definedName name="C_TCE">'[15]Lettuce'!#REF!</definedName>
    <definedName name="Ca">'[8]Sheet1'!$C$33:$D$33</definedName>
    <definedName name="CF1_">#REF!</definedName>
    <definedName name="Cgw">'[8]Sheet1'!$C$22:$H$22</definedName>
    <definedName name="Cgwsbb">'[7]King Salmon Creek Model'!#REF!</definedName>
    <definedName name="CKSsbb">'[7]King Salmon Creek Model'!#REF!</definedName>
    <definedName name="CN">'[8]Sheet1'!$C$39:$D$39</definedName>
    <definedName name="CNR">'[7]King Salmon Creek Model'!#REF!</definedName>
    <definedName name="CNRo">'[7]King Salmon Creek Model'!#REF!</definedName>
    <definedName name="Cp">'[8]Sheet1'!$C$20:$H$20</definedName>
    <definedName name="CPunit">'[13]Parameters'!#REF!</definedName>
    <definedName name="Cs">'[8]Sheet1'!$C$17:$H$17</definedName>
    <definedName name="Ct">'[8]Sheet1'!$C$34:$D$34</definedName>
    <definedName name="Cw_TCE">'[15]Lettuce'!#REF!</definedName>
    <definedName name="D">'[8]Sheet1'!$C$6:$H$6</definedName>
    <definedName name="da">#REF!</definedName>
    <definedName name="Data" localSheetId="7">'[16]Table 6_0-10ft EPCs'!#REF!</definedName>
    <definedName name="Data" localSheetId="2">'[18]Table 5_EPCs'!#REF!</definedName>
    <definedName name="Data" localSheetId="13">#REF!</definedName>
    <definedName name="Data" localSheetId="1">'[18]Table 5_EPCs'!#REF!</definedName>
    <definedName name="Data">#REF!</definedName>
    <definedName name="Database2" localSheetId="13">'[5]Sunset North-Post'!$A$1:$C$57</definedName>
    <definedName name="Database2">'[2]Sunset North-Post'!$A$1:$C$57</definedName>
    <definedName name="DatabaseX" localSheetId="13">'[5]Sunset North-Post'!$A$1:$C$57</definedName>
    <definedName name="DatabaseX">'[2]Sunset North-Post'!$A$1:$C$57</definedName>
    <definedName name="Days_per_week" localSheetId="13">#REF!</definedName>
    <definedName name="Days_per_week">#REF!</definedName>
    <definedName name="Days_per_week__occupational" localSheetId="13">#REF!</definedName>
    <definedName name="Days_per_week__occupational">#REF!</definedName>
    <definedName name="days_per_week_occupational" localSheetId="13">#REF!</definedName>
    <definedName name="days_per_week_occupational" localSheetId="0">#REF!</definedName>
    <definedName name="days_per_week_occupational">#REF!</definedName>
    <definedName name="days_per_week_residential" localSheetId="13">#REF!</definedName>
    <definedName name="days_per_week_residential">#REF!</definedName>
    <definedName name="de">'[13]Parameters'!#REF!</definedName>
    <definedName name="Dermal_uptake_constant" localSheetId="13">#REF!</definedName>
    <definedName name="Dermal_uptake_constant">#REF!</definedName>
    <definedName name="du">#REF!</definedName>
    <definedName name="e">'[8]Sheet1'!$H$3:$H$22</definedName>
    <definedName name="ED_adult">'[13]Parameters'!#REF!</definedName>
    <definedName name="ED_iw">'[13]Parameters'!$D$11</definedName>
    <definedName name="EDar">#REF!</definedName>
    <definedName name="EDc">#REF!</definedName>
    <definedName name="EDcw">#REF!</definedName>
    <definedName name="EDw">#REF!</definedName>
    <definedName name="EFcw">#REF!</definedName>
    <definedName name="EFr">#REF!</definedName>
    <definedName name="EFw">#REF!</definedName>
    <definedName name="ERactual">'[13]Parameters'!#REF!</definedName>
    <definedName name="ERunit">'[13]Parameters'!#REF!</definedName>
    <definedName name="ET_adult">'[13]Parameters'!#REF!</definedName>
    <definedName name="ET_ar">#REF!</definedName>
    <definedName name="ET_c">#REF!</definedName>
    <definedName name="ET_cw">#REF!</definedName>
    <definedName name="Eto">'[8]Sheet1'!$C$12:$H$12</definedName>
    <definedName name="EvF">#REF!</definedName>
    <definedName name="f">'[8]Sheet1'!#REF!</definedName>
    <definedName name="F_x">'[13]Parameters'!#REF!</definedName>
    <definedName name="FC_">'[13]Parameters'!#REF!</definedName>
    <definedName name="FIR">#REF!</definedName>
    <definedName name="foc" localSheetId="7">#REF!</definedName>
    <definedName name="foc">'[8]Sheet1'!$C$18:$H$18</definedName>
    <definedName name="food_ing_adu" localSheetId="13">#REF!</definedName>
    <definedName name="food_ing_adu">#REF!</definedName>
    <definedName name="food_ing_adu_bkgrnd" localSheetId="13">#REF!</definedName>
    <definedName name="food_ing_adu_bkgrnd">#REF!</definedName>
    <definedName name="food_ing_child_bkgrnd" localSheetId="13">#REF!</definedName>
    <definedName name="food_ing_child_bkgrnd">#REF!</definedName>
    <definedName name="Food_ingestion" localSheetId="13">#REF!</definedName>
    <definedName name="Food_ingestion" localSheetId="0">#REF!</definedName>
    <definedName name="Food_ingestion">#REF!</definedName>
    <definedName name="food_ingestion.adu" localSheetId="13">#REF!</definedName>
    <definedName name="food_ingestion.adu">#REF!</definedName>
    <definedName name="Food_ingestion_a" localSheetId="13">#REF!</definedName>
    <definedName name="Food_ingestion_a">#REF!</definedName>
    <definedName name="Food_ingestion_adult" localSheetId="13">#REF!</definedName>
    <definedName name="Food_ingestion_adult">#REF!</definedName>
    <definedName name="food_ingestion_child" localSheetId="13">#REF!</definedName>
    <definedName name="food_ingestion_child" localSheetId="0">#REF!</definedName>
    <definedName name="food_ingestion_child">#REF!</definedName>
    <definedName name="food_ingestion_child_bkgrnd" localSheetId="13">#REF!</definedName>
    <definedName name="food_ingestion_child_bkgrnd">#REF!</definedName>
    <definedName name="food_ingestion_ocup" localSheetId="13">#REF!</definedName>
    <definedName name="food_ingestion_ocup">#REF!</definedName>
    <definedName name="FOOD_INGESTION1" localSheetId="13">#REF!</definedName>
    <definedName name="FOOD_INGESTION1" localSheetId="0">#REF!</definedName>
    <definedName name="FOOD_INGESTION1">#REF!</definedName>
    <definedName name="FV">'[13]Parameters'!#REF!</definedName>
    <definedName name="Fx">#REF!</definedName>
    <definedName name="Geometric_Standard_Deviation" localSheetId="13">#REF!</definedName>
    <definedName name="Geometric_Standard_Deviation">#REF!</definedName>
    <definedName name="GSD" localSheetId="13">#REF!</definedName>
    <definedName name="GSD" localSheetId="0">#REF!</definedName>
    <definedName name="GSD">#REF!</definedName>
    <definedName name="GSD1" localSheetId="13">#REF!</definedName>
    <definedName name="GSD1">#REF!</definedName>
    <definedName name="GSD2" localSheetId="13">#REF!</definedName>
    <definedName name="GSD2" localSheetId="0">#REF!</definedName>
    <definedName name="GSD2">#REF!</definedName>
    <definedName name="GSD3" localSheetId="13">#REF!</definedName>
    <definedName name="GSD3">#REF!</definedName>
    <definedName name="GSD4" localSheetId="13">#REF!</definedName>
    <definedName name="GSD4" localSheetId="0">#REF!</definedName>
    <definedName name="GSD4">#REF!</definedName>
    <definedName name="GWIR_ar">#REF!</definedName>
    <definedName name="GWIR_c">#REF!</definedName>
    <definedName name="GWIR_cw">#REF!</definedName>
    <definedName name="GWSA_ar">#REF!</definedName>
    <definedName name="GWSA_c">#REF!</definedName>
    <definedName name="GWSA_cw">#REF!</definedName>
    <definedName name="H_atm">'[14]Table 4-4'!$AK:$AK</definedName>
    <definedName name="HEAD">'[9]pages 1 to 12'!$1:$1670</definedName>
    <definedName name="HITWOBLNK" localSheetId="13">#REF!</definedName>
    <definedName name="HITWOBLNK">#REF!</definedName>
    <definedName name="Home_grown_produce" localSheetId="13">#REF!</definedName>
    <definedName name="Home_grown_produce" localSheetId="0">#REF!</definedName>
    <definedName name="Home_grown_produce">#REF!</definedName>
    <definedName name="Home_grown_produce__occupational" localSheetId="13">#REF!</definedName>
    <definedName name="Home_grown_produce__occupational">#REF!</definedName>
    <definedName name="Home_grown_produce_adult" localSheetId="13">#REF!</definedName>
    <definedName name="Home_grown_produce_adult" localSheetId="0">#REF!</definedName>
    <definedName name="Home_grown_produce_adult">#REF!</definedName>
    <definedName name="Home_grown_produce_occupational" localSheetId="13">#REF!</definedName>
    <definedName name="Home_grown_produce_occupational">#REF!</definedName>
    <definedName name="i">'[8]Sheet1'!$C$4:$H$4</definedName>
    <definedName name="Ia_TCE">'[15]Lettuce'!#REF!</definedName>
    <definedName name="Ib_perc">'[15]Lettuce'!#REF!</definedName>
    <definedName name="Ib_TCE">'[15]Lettuce'!#REF!</definedName>
    <definedName name="Ingestion_constant" localSheetId="13">#REF!</definedName>
    <definedName name="Ingestion_constant" localSheetId="0">#REF!</definedName>
    <definedName name="Ingestion_constant">#REF!</definedName>
    <definedName name="Ingestion_constant_adult" localSheetId="13">#REF!</definedName>
    <definedName name="Ingestion_constant_adult">#REF!</definedName>
    <definedName name="inhal_adult" localSheetId="13">#REF!</definedName>
    <definedName name="inhal_adult" localSheetId="0">#REF!</definedName>
    <definedName name="inhal_adult">#REF!</definedName>
    <definedName name="inhal_bkgrnd_adlt" localSheetId="13">#REF!</definedName>
    <definedName name="inhal_bkgrnd_adlt">#REF!</definedName>
    <definedName name="INHALATION" localSheetId="13">#REF!</definedName>
    <definedName name="INHALATION" localSheetId="0">#REF!</definedName>
    <definedName name="INHALATION">#REF!</definedName>
    <definedName name="inhalation_bkgrnd_adlt" localSheetId="13">#REF!</definedName>
    <definedName name="inhalation_bkgrnd_adlt">#REF!</definedName>
    <definedName name="inhalation_child" localSheetId="13">#REF!</definedName>
    <definedName name="inhalation_child" localSheetId="0">#REF!</definedName>
    <definedName name="inhalation_child">#REF!</definedName>
    <definedName name="inhalation_child_bkgrnd" localSheetId="13">#REF!</definedName>
    <definedName name="inhalation_child_bkgrnd">#REF!</definedName>
    <definedName name="Inhalation_constant" localSheetId="13">#REF!</definedName>
    <definedName name="Inhalation_constant" localSheetId="0">#REF!</definedName>
    <definedName name="Inhalation_constant">#REF!</definedName>
    <definedName name="Inhalation_constant_adult" localSheetId="13">#REF!</definedName>
    <definedName name="Inhalation_constant_adult">#REF!</definedName>
    <definedName name="INHALATION1" localSheetId="13">#REF!</definedName>
    <definedName name="INHALATION1" localSheetId="0">#REF!</definedName>
    <definedName name="INHALATION1">#REF!</definedName>
    <definedName name="InhR_adult">'[13]Parameters'!#REF!</definedName>
    <definedName name="INITIALS">'[9]pages 1 to 12'!$8:$1670</definedName>
    <definedName name="IR">#REF!</definedName>
    <definedName name="IR_adult">'[13]Parameters'!#REF!</definedName>
    <definedName name="IRar">#REF!</definedName>
    <definedName name="IRc">#REF!</definedName>
    <definedName name="IRcw">#REF!</definedName>
    <definedName name="IRgw_adult">'[13]Parameters'!#REF!</definedName>
    <definedName name="Irrdep">'[15]Lettuce'!#REF!</definedName>
    <definedName name="Irrres">'[15]Lettuce'!#REF!</definedName>
    <definedName name="Irrrup_TCE">'[15]Lettuce'!#REF!</definedName>
    <definedName name="IRw">#REF!</definedName>
    <definedName name="K" localSheetId="7">'[14]Table 4-4'!$AL:$AL</definedName>
    <definedName name="K">'[8]Sheet1'!$C$3:$H$3</definedName>
    <definedName name="K_">#REF!</definedName>
    <definedName name="kg">'[14]Table 4-4'!$AH:$AH</definedName>
    <definedName name="kl">'[14]Table 4-4'!$AJ:$AJ</definedName>
    <definedName name="Koc">'[8]Sheet1'!$C$16:$H$16</definedName>
    <definedName name="kpp">'[13]Parameters'!#REF!</definedName>
    <definedName name="Ksbb_NR">'[7]King Salmon Creek Model'!#REF!</definedName>
    <definedName name="L">'[8]Sheet1'!$C$5:$H$5</definedName>
    <definedName name="LEAD_IN_AIR" localSheetId="13">#REF!</definedName>
    <definedName name="LEAD_IN_AIR">#REF!</definedName>
    <definedName name="Lead_in_market_basket" localSheetId="13">#REF!</definedName>
    <definedName name="Lead_in_market_basket" localSheetId="0">#REF!</definedName>
    <definedName name="Lead_in_market_basket">#REF!</definedName>
    <definedName name="Lead_in_produce" localSheetId="13">#REF!</definedName>
    <definedName name="Lead_in_produce">#REF!</definedName>
    <definedName name="LEAD_IN_SOIL_DUST" localSheetId="13">#REF!</definedName>
    <definedName name="LEAD_IN_SOIL_DUST" localSheetId="0">#REF!</definedName>
    <definedName name="LEAD_IN_SOIL_DUST">#REF!</definedName>
    <definedName name="Lead_in_total_diet" localSheetId="13">#REF!</definedName>
    <definedName name="Lead_in_total_diet">#REF!</definedName>
    <definedName name="Lead_in_total_diet_adult" localSheetId="13">#REF!</definedName>
    <definedName name="Lead_in_total_diet_adult" localSheetId="0">#REF!</definedName>
    <definedName name="Lead_in_total_diet_adult">#REF!</definedName>
    <definedName name="LEAD_IN_WATER" localSheetId="13">#REF!</definedName>
    <definedName name="LEAD_IN_WATER">#REF!</definedName>
    <definedName name="LINE">'[9]pages 1 to 12'!#REF!</definedName>
    <definedName name="Ma">'[11]Diffusivity in Air Calc'!$C$3</definedName>
    <definedName name="n">#REF!</definedName>
    <definedName name="OSR_CSL">#REF!</definedName>
    <definedName name="OSR_NCSL">#REF!</definedName>
    <definedName name="P" localSheetId="7">'[11]Diffusivity in Air Calc'!$C$6</definedName>
    <definedName name="P">'[8]Sheet1'!$C$10:$H$10</definedName>
    <definedName name="p2">'[12]Upper Naknek Vadose Modeling'!$C$10:$H$10</definedName>
    <definedName name="Parcel_4a_4b_MWH_East_SO_Summary" localSheetId="7">#REF!</definedName>
    <definedName name="Parcel_4a_4b_MWH_East_SO_Summary">#REF!</definedName>
    <definedName name="PD_M">'[8]Sheet1'!$C$37:$D$37</definedName>
    <definedName name="PEF">#REF!</definedName>
    <definedName name="PEF_iw">'[13]Parameters'!#REF!</definedName>
    <definedName name="PEFcw">#REF!</definedName>
    <definedName name="PEFfia" localSheetId="13">#REF!</definedName>
    <definedName name="PEFfia" localSheetId="0">#REF!</definedName>
    <definedName name="PEFfia">#REF!</definedName>
    <definedName name="PEFfic" localSheetId="13">#REF!</definedName>
    <definedName name="PEFfic">#REF!</definedName>
    <definedName name="PEFia" localSheetId="13">#REF!</definedName>
    <definedName name="PEFia" localSheetId="0">#REF!</definedName>
    <definedName name="PEFia">#REF!</definedName>
    <definedName name="PEFic" localSheetId="13">#REF!</definedName>
    <definedName name="PEFic">#REF!</definedName>
    <definedName name="PEFio" localSheetId="13">#REF!</definedName>
    <definedName name="PEFio" localSheetId="0">#REF!</definedName>
    <definedName name="PEFio">#REF!</definedName>
    <definedName name="PEFsca" localSheetId="13">#REF!</definedName>
    <definedName name="PEFsca">#REF!</definedName>
    <definedName name="PEFscc" localSheetId="13">#REF!</definedName>
    <definedName name="PEFscc" localSheetId="0">#REF!</definedName>
    <definedName name="PEFscc">#REF!</definedName>
    <definedName name="PEFsco" localSheetId="13">#REF!</definedName>
    <definedName name="PEFsco" localSheetId="0">#REF!</definedName>
    <definedName name="PEFsco">#REF!</definedName>
    <definedName name="PEFsia" localSheetId="13">#REF!</definedName>
    <definedName name="PEFsia" localSheetId="0">#REF!</definedName>
    <definedName name="PEFsia">#REF!</definedName>
    <definedName name="PEFsic" localSheetId="13">#REF!</definedName>
    <definedName name="PEFsic" localSheetId="0">#REF!</definedName>
    <definedName name="PEFsic">#REF!</definedName>
    <definedName name="PEFsio" localSheetId="13">#REF!</definedName>
    <definedName name="PEFsio" localSheetId="0">#REF!</definedName>
    <definedName name="PEFsio">#REF!</definedName>
    <definedName name="PEFsip" localSheetId="13">#REF!</definedName>
    <definedName name="PEFsip" localSheetId="0">#REF!</definedName>
    <definedName name="PEFsip">#REF!</definedName>
    <definedName name="percent_home_grown" localSheetId="13">#REF!</definedName>
    <definedName name="percent_home_grown" localSheetId="0">#REF!</definedName>
    <definedName name="percent_home_grown">#REF!</definedName>
    <definedName name="_xlnm.Print_Area" localSheetId="9">'App H C tox criteria'!$A$1:$J$170</definedName>
    <definedName name="_xlnm.Print_Area" localSheetId="11">'App H Main Work_Calc'!$A$1:$K$199</definedName>
    <definedName name="_xlnm.Print_Area" localSheetId="8">'App H NC Tox criteria'!$A$1:$U$164</definedName>
    <definedName name="_xlnm.Print_Area" localSheetId="5">'App H Outdoor Air'!$A$1:$D$51</definedName>
    <definedName name="_xlnm.Print_Area" localSheetId="10">'App H Target Organ'!$A$1:$R$151</definedName>
    <definedName name="_xlnm.Print_Area" localSheetId="7">'App H VF calc'!$A$1:$I$18</definedName>
    <definedName name="_xlnm.Print_Area" localSheetId="2">'Table 10'!$A$1:$P$52</definedName>
    <definedName name="_xlnm.Print_Area" localSheetId="3">'Table 18-Maint'!$A$1:$E$37</definedName>
    <definedName name="_xlnm.Print_Area" localSheetId="13">'Table 22 VLEACH'!$A$1:$I$43</definedName>
    <definedName name="_xlnm.Print_Area" localSheetId="12">'Table 23 Asbestos Summary'!$A$1:$E$69</definedName>
    <definedName name="_xlnm.Print_Area" localSheetId="4">'Table 25'!$A$1:$J$60</definedName>
    <definedName name="_xlnm.Print_Area" localSheetId="0">'Table 3 bknd comp summ'!$A$5:$AI$76</definedName>
    <definedName name="_xlnm.Print_Area" localSheetId="1">'Table 9'!$A$1:$O$309</definedName>
    <definedName name="Print_Area_MI" localSheetId="13">#REF!</definedName>
    <definedName name="Print_Area_MI" localSheetId="0">#REF!</definedName>
    <definedName name="Print_Area_MI">#REF!</definedName>
    <definedName name="_xlnm.Print_Titles" localSheetId="10">'App H Target Organ'!$A:$A</definedName>
    <definedName name="_xlnm.Print_Titles" localSheetId="2">'Table 10'!$B:$C,'Table 10'!$1:$3</definedName>
    <definedName name="_xlnm.Print_Titles" localSheetId="3">'Table 18-Maint'!$1:$2</definedName>
    <definedName name="_xlnm.Print_Titles" localSheetId="13">'Table 22 VLEACH'!$A:$B,'Table 22 VLEACH'!$1:$3</definedName>
    <definedName name="_xlnm.Print_Titles" localSheetId="4">'Table 25'!$1:$9</definedName>
    <definedName name="_xlnm.Print_Titles" localSheetId="0">'Table 3 bknd comp summ'!$A:$A,'Table 3 bknd comp summ'!$5:$7</definedName>
    <definedName name="_xlnm.Print_Titles" localSheetId="1">'Table 9'!$B:$C,'Table 9'!$1:$3</definedName>
    <definedName name="Q_C">'[13]Parameters'!#REF!</definedName>
    <definedName name="Q_C_met">'[14]C1-2'!#REF!</definedName>
    <definedName name="Qgw">'[8]Sheet1'!$C$8:$H$8</definedName>
    <definedName name="Qgwnbb">'[7]King Salmon Creek Model'!#REF!</definedName>
    <definedName name="Qgwsbb">'[7]King Salmon Creek Model'!#REF!</definedName>
    <definedName name="QKS">'[7]King Salmon Creek Model'!#REF!</definedName>
    <definedName name="QNR">'[7]King Salmon Creek Model'!#REF!</definedName>
    <definedName name="Qp" localSheetId="7">'[13]Parameters'!#REF!</definedName>
    <definedName name="Qp">'[8]Sheet1'!$C$14:$H$14</definedName>
    <definedName name="Qr">'[8]Sheet1'!$C$40:$D$40</definedName>
    <definedName name="Qs">'[13]Parameters'!#REF!</definedName>
    <definedName name="R_">'[13]Parameters'!#REF!</definedName>
    <definedName name="Ra">'[13]Parameters'!#REF!</definedName>
    <definedName name="RESPIRABLE_DUST" localSheetId="13">#REF!</definedName>
    <definedName name="RESPIRABLE_DUST" localSheetId="0">#REF!</definedName>
    <definedName name="RESPIRABLE_DUST">#REF!</definedName>
    <definedName name="rho_g">'[13]Parameters'!#REF!</definedName>
    <definedName name="roe_b">#REF!</definedName>
    <definedName name="roe_s">#REF!</definedName>
    <definedName name="Route_specific_constant" localSheetId="13">#REF!</definedName>
    <definedName name="Route_specific_constant" localSheetId="0">#REF!</definedName>
    <definedName name="Route_specific_constant">#REF!</definedName>
    <definedName name="Rp">'[13]Parameters'!#REF!</definedName>
    <definedName name="Rpg">'[13]Parameters'!#REF!</definedName>
    <definedName name="Rpl">'[13]Parameters'!#REF!</definedName>
    <definedName name="SA_s">'[13]Parameters'!#REF!</definedName>
    <definedName name="SAar">#REF!</definedName>
    <definedName name="SAc">#REF!</definedName>
    <definedName name="SAcw">#REF!</definedName>
    <definedName name="Samples">#REF!</definedName>
    <definedName name="SAs_adult">'[13]Parameters'!#REF!</definedName>
    <definedName name="SAw">#REF!</definedName>
    <definedName name="Scg">'[14]Table 4-4'!$AG:$AG</definedName>
    <definedName name="SiteArea">#REF!</definedName>
    <definedName name="Skin_area__residential" localSheetId="13">#REF!</definedName>
    <definedName name="Skin_area__residential" localSheetId="0">#REF!</definedName>
    <definedName name="Skin_area__residential">#REF!</definedName>
    <definedName name="Skin_area_adult" localSheetId="13">#REF!</definedName>
    <definedName name="Skin_area_adult" localSheetId="0">#REF!</definedName>
    <definedName name="Skin_area_adult">#REF!</definedName>
    <definedName name="Skin_area_child" localSheetId="13">#REF!</definedName>
    <definedName name="Skin_area_child" localSheetId="0">#REF!</definedName>
    <definedName name="Skin_area_child">#REF!</definedName>
    <definedName name="Skin_area_ocupational" localSheetId="13">#REF!</definedName>
    <definedName name="Skin_area_ocupational" localSheetId="0">#REF!</definedName>
    <definedName name="Skin_area_ocupational">#REF!</definedName>
    <definedName name="Soil_adherence" localSheetId="13">#REF!</definedName>
    <definedName name="Soil_adherence" localSheetId="0">#REF!</definedName>
    <definedName name="Soil_adherence">#REF!</definedName>
    <definedName name="Soil_adherence_adult" localSheetId="13">#REF!</definedName>
    <definedName name="Soil_adherence_adult" localSheetId="0">#REF!</definedName>
    <definedName name="Soil_adherence_adult">#REF!</definedName>
    <definedName name="SOIL_CONTACT" localSheetId="13">#REF!</definedName>
    <definedName name="SOIL_CONTACT" localSheetId="0">#REF!</definedName>
    <definedName name="SOIL_CONTACT">#REF!</definedName>
    <definedName name="soil_contact_child" localSheetId="13">#REF!</definedName>
    <definedName name="soil_contact_child" localSheetId="0">#REF!</definedName>
    <definedName name="soil_contact_child">#REF!</definedName>
    <definedName name="Soil_COPC_wHalf_DL_Query" localSheetId="7">#REF!</definedName>
    <definedName name="Soil_COPC_wHalf_DL_Query">#REF!</definedName>
    <definedName name="soil_EPC">#REF!</definedName>
    <definedName name="soil_ing_adu" localSheetId="13">#REF!</definedName>
    <definedName name="soil_ing_adu" localSheetId="0">#REF!</definedName>
    <definedName name="soil_ing_adu">#REF!</definedName>
    <definedName name="Soil_ingestion" localSheetId="13">#REF!</definedName>
    <definedName name="Soil_ingestion" localSheetId="0">#REF!</definedName>
    <definedName name="Soil_ingestion">#REF!</definedName>
    <definedName name="Soil_ingestion_a" localSheetId="13">#REF!</definedName>
    <definedName name="Soil_ingestion_a" localSheetId="0">#REF!</definedName>
    <definedName name="Soil_ingestion_a">#REF!</definedName>
    <definedName name="Soil_ingestion_adults" localSheetId="13">#REF!</definedName>
    <definedName name="Soil_ingestion_adults" localSheetId="0">#REF!</definedName>
    <definedName name="Soil_ingestion_adults">#REF!</definedName>
    <definedName name="soil_ingestion_child" localSheetId="13">#REF!</definedName>
    <definedName name="soil_ingestion_child" localSheetId="0">#REF!</definedName>
    <definedName name="soil_ingestion_child">#REF!</definedName>
    <definedName name="soil_ingestion_pica" localSheetId="13">#REF!</definedName>
    <definedName name="soil_ingestion_pica" localSheetId="0">#REF!</definedName>
    <definedName name="soil_ingestion_pica">#REF!</definedName>
    <definedName name="soil_screen_1_HITS_List" localSheetId="13">#REF!</definedName>
    <definedName name="soil_screen_1_HITS_List" localSheetId="0">#REF!</definedName>
    <definedName name="soil_screen_1_HITS_List">#REF!</definedName>
    <definedName name="Soil_Type">'[6]VLOOKUP'!$A$3:$A$14</definedName>
    <definedName name="SUM_RISK" localSheetId="13">#REF!</definedName>
    <definedName name="SUM_RISK" localSheetId="0">#REF!</definedName>
    <definedName name="SUM_RISK">#REF!</definedName>
    <definedName name="Sw">'[8]Sheet1'!$C$38:$D$38</definedName>
    <definedName name="T">'[11]Diffusivity in Air Calc'!$C$5</definedName>
    <definedName name="T_iw">'[13]Parameters'!#REF!</definedName>
    <definedName name="T_K">'[13]Parameters'!#REF!</definedName>
    <definedName name="Tab2" localSheetId="3">'Table 18-Maint'!#REF!</definedName>
    <definedName name="TCRr">#REF!</definedName>
    <definedName name="TCRw">#REF!</definedName>
    <definedName name="theta_a">#REF!</definedName>
    <definedName name="theta_w">#REF!</definedName>
    <definedName name="THI">#REF!</definedName>
    <definedName name="TOC" localSheetId="13">#REF!</definedName>
    <definedName name="TOC">#REF!</definedName>
    <definedName name="Tp">'[13]Parameters'!#REF!</definedName>
    <definedName name="U">'[13]Parameters'!#REF!</definedName>
    <definedName name="u_g">'[13]Parameters'!#REF!</definedName>
    <definedName name="UKS">'[7]King Salmon Creek Model'!#REF!</definedName>
    <definedName name="Um">'[13]Parameters'!#REF!</definedName>
    <definedName name="Units">'[8]Sheet1'!$C$3:$C$22</definedName>
    <definedName name="URF">'[14]Table 4-2'!$Z$10:$Z$213</definedName>
    <definedName name="Ut">'[13]Parameters'!#REF!</definedName>
    <definedName name="V">'[13]Parameters'!#REF!</definedName>
    <definedName name="Va">'[11]Diffusivity in Air Calc'!$C$4</definedName>
    <definedName name="VFor">#REF!</definedName>
    <definedName name="Vh">'[13]Parameters'!#REF!</definedName>
    <definedName name="Vw">'[13]Parameters'!#REF!</definedName>
    <definedName name="water_ing_adu" localSheetId="13">#REF!</definedName>
    <definedName name="water_ing_adu" localSheetId="0">#REF!</definedName>
    <definedName name="water_ing_adu">#REF!</definedName>
    <definedName name="Water_ingestion" localSheetId="13">#REF!</definedName>
    <definedName name="Water_ingestion" localSheetId="0">#REF!</definedName>
    <definedName name="Water_ingestion">#REF!</definedName>
    <definedName name="Water_ingestion_a" localSheetId="13">#REF!</definedName>
    <definedName name="Water_ingestion_a" localSheetId="0">#REF!</definedName>
    <definedName name="Water_ingestion_a">#REF!</definedName>
    <definedName name="Water_ingestion_adult" localSheetId="13">#REF!</definedName>
    <definedName name="Water_ingestion_adult" localSheetId="0">#REF!</definedName>
    <definedName name="Water_ingestion_adult">#REF!</definedName>
    <definedName name="water_ingestion_child" localSheetId="13">#REF!</definedName>
    <definedName name="water_ingestion_child" localSheetId="0">#REF!</definedName>
    <definedName name="water_ingestion_child">#REF!</definedName>
    <definedName name="workdays_per_week" localSheetId="13">#REF!</definedName>
    <definedName name="workdays_per_week" localSheetId="0">#REF!</definedName>
    <definedName name="workdays_per_week">#REF!</definedName>
    <definedName name="xsbb_NR">'[7]King Salmon Creek Model'!#REF!</definedName>
    <definedName name="Z_4C5D28C5_359B_11D5_8801_00104B6F8794_.wvu.PrintArea" localSheetId="9" hidden="1">'App H C tox criteria'!$A$2:$J$245</definedName>
    <definedName name="Z_4C5D28C5_359B_11D5_8801_00104B6F8794_.wvu.PrintArea" localSheetId="8" hidden="1">'App H NC Tox criteria'!$A$2:$L$262</definedName>
    <definedName name="Z_4C5D28C5_359B_11D5_8801_00104B6F8794_.wvu.PrintArea" localSheetId="10" hidden="1">'App H Target Organ'!$A$2:$K$252</definedName>
    <definedName name="Z_4C5D28C5_359B_11D5_8801_00104B6F8794_.wvu.PrintTitles" localSheetId="9" hidden="1">'App H C tox criteria'!#REF!</definedName>
    <definedName name="Z_4C5D28C5_359B_11D5_8801_00104B6F8794_.wvu.PrintTitles" localSheetId="8" hidden="1">'App H NC Tox criteria'!#REF!</definedName>
    <definedName name="Z_4C5D28C5_359B_11D5_8801_00104B6F8794_.wvu.PrintTitles" localSheetId="10" hidden="1">'App H Target Organ'!#REF!</definedName>
    <definedName name="Z_4C5D28C5_359B_11D5_8801_00104B6F8794_.wvu.Rows" localSheetId="9" hidden="1">'App H C tox criteria'!#REF!</definedName>
    <definedName name="Z_4C5D28C5_359B_11D5_8801_00104B6F8794_.wvu.Rows" localSheetId="8" hidden="1">'App H NC Tox criteria'!#REF!</definedName>
    <definedName name="Z_4C5D28C5_359B_11D5_8801_00104B6F8794_.wvu.Rows" localSheetId="10" hidden="1">'App H Target Organ'!#REF!</definedName>
    <definedName name="Z_650B5A3D_AEC4_499E_8F7C_39B622D5A071_.wvu.PrintArea" localSheetId="11" hidden="1">'App H Main Work_Calc'!$A$1:$K$200</definedName>
    <definedName name="Z_650B5A3D_AEC4_499E_8F7C_39B622D5A071_.wvu.PrintArea" localSheetId="4" hidden="1">'Table 25'!$A$6:$G$53</definedName>
    <definedName name="Z_650B5A3D_AEC4_499E_8F7C_39B622D5A071_.wvu.PrintTitles" localSheetId="11" hidden="1">'App H Main Work_Calc'!$1:$1</definedName>
    <definedName name="Z_650B5A3D_AEC4_499E_8F7C_39B622D5A071_.wvu.PrintTitles" localSheetId="4" hidden="1">'Table 25'!$6:$6</definedName>
    <definedName name="Z_84AFC944_35A1_11D5_90FD_00104B94918B_.wvu.PrintArea" localSheetId="9" hidden="1">'App H C tox criteria'!$A$2:$J$245</definedName>
    <definedName name="Z_84AFC944_35A1_11D5_90FD_00104B94918B_.wvu.PrintArea" localSheetId="8" hidden="1">'App H NC Tox criteria'!$A$2:$L$262</definedName>
    <definedName name="Z_84AFC944_35A1_11D5_90FD_00104B94918B_.wvu.PrintArea" localSheetId="10" hidden="1">'App H Target Organ'!$A$2:$K$252</definedName>
    <definedName name="Z_84AFC944_35A1_11D5_90FD_00104B94918B_.wvu.PrintTitles" localSheetId="9" hidden="1">'App H C tox criteria'!#REF!</definedName>
    <definedName name="Z_84AFC944_35A1_11D5_90FD_00104B94918B_.wvu.PrintTitles" localSheetId="8" hidden="1">'App H NC Tox criteria'!#REF!</definedName>
    <definedName name="Z_84AFC944_35A1_11D5_90FD_00104B94918B_.wvu.PrintTitles" localSheetId="10" hidden="1">'App H Target Organ'!#REF!</definedName>
    <definedName name="Z_84AFC944_35A1_11D5_90FD_00104B94918B_.wvu.Rows" localSheetId="9" hidden="1">'App H C tox criteria'!#REF!</definedName>
    <definedName name="Z_84AFC944_35A1_11D5_90FD_00104B94918B_.wvu.Rows" localSheetId="8" hidden="1">'App H NC Tox criteria'!#REF!</definedName>
    <definedName name="Z_84AFC944_35A1_11D5_90FD_00104B94918B_.wvu.Rows" localSheetId="10" hidden="1">'App H Target Organ'!#REF!</definedName>
    <definedName name="ZA0" localSheetId="11">"Crystal Ball Data : Ver. 5.1"</definedName>
    <definedName name="ZA0" localSheetId="3">"Crystal Ball Data : Ver. 4.0.3"</definedName>
    <definedName name="ZA0A" localSheetId="11">0+0</definedName>
    <definedName name="ZA0A" localSheetId="3">7+119</definedName>
    <definedName name="ZA0C" localSheetId="11">0+0</definedName>
    <definedName name="ZA0C" localSheetId="3">0+0</definedName>
    <definedName name="ZA0D" localSheetId="11">0+0</definedName>
    <definedName name="ZA0D" localSheetId="3">0+0</definedName>
    <definedName name="ZA0F" localSheetId="11">0+107</definedName>
    <definedName name="ZA0F" localSheetId="3">8+122</definedName>
    <definedName name="ZA0T" localSheetId="11">88418989+0</definedName>
    <definedName name="ZA0T" localSheetId="3">1021842772+0</definedName>
    <definedName name="ZA112" localSheetId="3">'Table 18-Maint'!$C$6+"EASoil skin adherence factor"+513+0.120608510386941+0.0299313861268319+0+0.997877621007452</definedName>
    <definedName name="ZA113" localSheetId="3">'Table 18-Maint'!$C$13+"EAAdult body weight"+545+71+14.2+38.09+126.46</definedName>
    <definedName name="ZA114" localSheetId="3">'Table 18-Maint'!$C$21+"EAInhalation rate, adult"+1025+0.018+0.0054+0.008+0.039</definedName>
    <definedName name="ZA116" localSheetId="3">'Table 18-Maint'!$C$25+"EATotal skin surface area"+1057+0.024+0.0014+0.0201+0.02853</definedName>
    <definedName name="ZA117" localSheetId="3">'Table 18-Maint'!$C$18+"EAConstruction worker exposure duration"+545+8+12+0.08+1.5</definedName>
    <definedName name="ZA118" localSheetId="3">'Table 18-Maint'!#REF!+"EASoil Ingestion Rate, Construction"+514+0.00000014+0.00000042+0+0.00000420397954324</definedName>
    <definedName name="ZA119" localSheetId="3">'Table 18-Maint'!#REF!+"EASoil ingestion rate correction factor"+545+71+14.2+38.09+126.46</definedName>
    <definedName name="ZF115" localSheetId="3">'Table 18-Maint'!#REF!+"Construction soil ingestion SIF - noncan"+""+258+258+953+192+216+477+675+4+3+"-"+"+"+2.6+50+2</definedName>
    <definedName name="ZF116" localSheetId="3">'Table 18-Maint'!#REF!+"Construction Soil ingestion SIF - cancer"+""+258+258+953+207+238+492+697+4+3+"-"+"+"+2.6+50+2</definedName>
    <definedName name="ZF117" localSheetId="3">'Table 18-Maint'!#REF!+"Construction Dermal SIF - noncancer"+"day-1"+258+258+953+222+260+507+719+4+3+"-"+"+"+2.6+50+2</definedName>
    <definedName name="ZF118" localSheetId="3">'Table 18-Maint'!#REF!+"Construction Dermal SIF - cancer"+"day-1"+258+258+953+237+282+522+741+4+3+"-"+"+"+2.6+50+2</definedName>
    <definedName name="ZF119" localSheetId="3">'Table 18-Maint'!#REF!+"Construction Inhalation SIF - noncancer"+"m3/kg-day"+258+258+953+252+304+537+763+4+3+"-"+"+"+2.6+50+2</definedName>
    <definedName name="ZF120" localSheetId="3">'Table 18-Maint'!#REF!+"Construction Inhalation SIF - cancer"+"m3/kg-day"+258+258+5049+267+326+620+935+4+3+"-"+"+"+2.6+50+2</definedName>
    <definedName name="ZF121" localSheetId="3">'Table 18-Maint'!#REF!+"Const worker- lead soil ing SIF-NC"+"ug-kg/mg-day"+258+258+953+117+106+402+565+4+3+"-"+"+"+2.6+50+2</definedName>
    <definedName name="ZF122" localSheetId="3">'Table 18-Maint'!#REF!+"Const worker- lead derm SIF-NC"+"ug-kg/mg-day"+258+258+953+132+128+417+587+4+3+"-"+"+"+2.6+50+2</definedName>
  </definedNames>
  <calcPr fullCalcOnLoad="1"/>
</workbook>
</file>

<file path=xl/sharedStrings.xml><?xml version="1.0" encoding="utf-8"?>
<sst xmlns="http://schemas.openxmlformats.org/spreadsheetml/2006/main" count="5635" uniqueCount="972">
  <si>
    <r>
      <t>AF</t>
    </r>
    <r>
      <rPr>
        <vertAlign val="subscript"/>
        <sz val="10"/>
        <rFont val="Times New Roman"/>
        <family val="1"/>
      </rPr>
      <t>mw</t>
    </r>
  </si>
  <si>
    <r>
      <t>AF</t>
    </r>
    <r>
      <rPr>
        <vertAlign val="subscript"/>
        <sz val="10"/>
        <rFont val="Times New Roman"/>
        <family val="1"/>
      </rPr>
      <t>cmw</t>
    </r>
  </si>
  <si>
    <r>
      <t>EF</t>
    </r>
    <r>
      <rPr>
        <vertAlign val="subscript"/>
        <sz val="10"/>
        <rFont val="Times New Roman"/>
        <family val="1"/>
      </rPr>
      <t>mw</t>
    </r>
  </si>
  <si>
    <r>
      <t>EF</t>
    </r>
    <r>
      <rPr>
        <vertAlign val="subscript"/>
        <sz val="10"/>
        <rFont val="Times New Roman"/>
        <family val="1"/>
      </rPr>
      <t>cmw</t>
    </r>
  </si>
  <si>
    <r>
      <t>SA</t>
    </r>
    <r>
      <rPr>
        <vertAlign val="subscript"/>
        <sz val="10"/>
        <rFont val="Times New Roman"/>
        <family val="1"/>
      </rPr>
      <t>mw</t>
    </r>
  </si>
  <si>
    <r>
      <t>SA</t>
    </r>
    <r>
      <rPr>
        <vertAlign val="subscript"/>
        <sz val="10"/>
        <rFont val="Times New Roman"/>
        <family val="1"/>
      </rPr>
      <t>cmw</t>
    </r>
  </si>
  <si>
    <r>
      <t>IR</t>
    </r>
    <r>
      <rPr>
        <vertAlign val="subscript"/>
        <sz val="10"/>
        <rFont val="Times New Roman"/>
        <family val="1"/>
      </rPr>
      <t>s,mw</t>
    </r>
  </si>
  <si>
    <r>
      <t>IR</t>
    </r>
    <r>
      <rPr>
        <vertAlign val="subscript"/>
        <sz val="10"/>
        <rFont val="Times New Roman"/>
        <family val="1"/>
      </rPr>
      <t>s,cmw</t>
    </r>
  </si>
  <si>
    <r>
      <t>ET</t>
    </r>
    <r>
      <rPr>
        <vertAlign val="subscript"/>
        <sz val="10"/>
        <rFont val="Times New Roman"/>
        <family val="1"/>
      </rPr>
      <t>cmw,i</t>
    </r>
  </si>
  <si>
    <r>
      <t>ET</t>
    </r>
    <r>
      <rPr>
        <vertAlign val="subscript"/>
        <sz val="10"/>
        <rFont val="Times New Roman"/>
        <family val="1"/>
      </rPr>
      <t>cmw,o</t>
    </r>
  </si>
  <si>
    <r>
      <t>ET</t>
    </r>
    <r>
      <rPr>
        <vertAlign val="subscript"/>
        <sz val="10"/>
        <rFont val="Times New Roman"/>
        <family val="1"/>
      </rPr>
      <t>mw,i</t>
    </r>
  </si>
  <si>
    <r>
      <t>ET</t>
    </r>
    <r>
      <rPr>
        <vertAlign val="subscript"/>
        <sz val="10"/>
        <rFont val="Times New Roman"/>
        <family val="1"/>
      </rPr>
      <t>mw,o</t>
    </r>
  </si>
  <si>
    <r>
      <t>ACF</t>
    </r>
    <r>
      <rPr>
        <vertAlign val="subscript"/>
        <sz val="10"/>
        <rFont val="Times New Roman"/>
        <family val="1"/>
      </rPr>
      <t>cmw</t>
    </r>
  </si>
  <si>
    <r>
      <t>ACF</t>
    </r>
    <r>
      <rPr>
        <vertAlign val="subscript"/>
        <sz val="10"/>
        <rFont val="Times New Roman"/>
        <family val="1"/>
      </rPr>
      <t>mw</t>
    </r>
  </si>
  <si>
    <t>Commercial worker</t>
  </si>
  <si>
    <t>Inhalation, fugitive-dust, indoor, noncancer</t>
  </si>
  <si>
    <t>Inhalation, fugitive-dust, indoor, cancer</t>
  </si>
  <si>
    <t>Maintenance worker</t>
  </si>
  <si>
    <t>106-54-7</t>
  </si>
  <si>
    <t>75-00-3</t>
  </si>
  <si>
    <t>USEPA 1997</t>
  </si>
  <si>
    <t>Ethylene glycol monobutyl ether</t>
  </si>
  <si>
    <t>Phthalic Acid</t>
  </si>
  <si>
    <t>Carbon Tetrachloride</t>
  </si>
  <si>
    <t>Methyl Iodide</t>
  </si>
  <si>
    <t>Methyl Ethyl Ketone</t>
  </si>
  <si>
    <t>m,p-Xylene</t>
  </si>
  <si>
    <t>Benzoic Acid</t>
  </si>
  <si>
    <t>10544-50-0</t>
  </si>
  <si>
    <t>100022-65-2</t>
  </si>
  <si>
    <t>3734-95-0</t>
  </si>
  <si>
    <t>2949-92-0</t>
  </si>
  <si>
    <r>
      <t>IR</t>
    </r>
    <r>
      <rPr>
        <vertAlign val="subscript"/>
        <sz val="10"/>
        <rFont val="Times New Roman"/>
        <family val="1"/>
      </rPr>
      <t>a'</t>
    </r>
  </si>
  <si>
    <r>
      <t>m</t>
    </r>
    <r>
      <rPr>
        <vertAlign val="superscript"/>
        <sz val="10"/>
        <rFont val="Times New Roman"/>
        <family val="1"/>
      </rPr>
      <t>3</t>
    </r>
    <r>
      <rPr>
        <sz val="10"/>
        <rFont val="Times New Roman"/>
        <family val="1"/>
      </rPr>
      <t>/day</t>
    </r>
  </si>
  <si>
    <r>
      <t>cm</t>
    </r>
    <r>
      <rPr>
        <vertAlign val="superscript"/>
        <sz val="10"/>
        <rFont val="Times New Roman"/>
        <family val="1"/>
      </rPr>
      <t>2</t>
    </r>
    <r>
      <rPr>
        <sz val="10"/>
        <rFont val="Times New Roman"/>
        <family val="1"/>
      </rPr>
      <t>/day</t>
    </r>
  </si>
  <si>
    <r>
      <t>(kg/m</t>
    </r>
    <r>
      <rPr>
        <b/>
        <vertAlign val="superscript"/>
        <sz val="10"/>
        <rFont val="Times New Roman"/>
        <family val="1"/>
      </rPr>
      <t>3</t>
    </r>
    <r>
      <rPr>
        <b/>
        <sz val="10"/>
        <rFont val="Times New Roman"/>
        <family val="1"/>
      </rPr>
      <t>)</t>
    </r>
  </si>
  <si>
    <t>mg/kg</t>
  </si>
  <si>
    <t>pCi/g</t>
  </si>
  <si>
    <t>(7)</t>
  </si>
  <si>
    <t>Dioxins / Furans</t>
  </si>
  <si>
    <t>Organochlorine Pesticides</t>
  </si>
  <si>
    <t>Volatile Organic Compounds</t>
  </si>
  <si>
    <t>Semi-Volatile Organic Compounds</t>
  </si>
  <si>
    <t>1-Hexanol, 2-ethyl-</t>
  </si>
  <si>
    <t>2-Butanone (MEK)</t>
  </si>
  <si>
    <t>3-Methylheptyl acetate</t>
  </si>
  <si>
    <t>Acetic acid, 2-ethylhexyl este</t>
  </si>
  <si>
    <t>Chromium (Total)</t>
  </si>
  <si>
    <t>Cyclohexanone</t>
  </si>
  <si>
    <t>Cyclotetrasiloxane, octamethyl</t>
  </si>
  <si>
    <t>Cyclotrisiloxane, hexamethyl-</t>
  </si>
  <si>
    <t>Ethyl acetate</t>
  </si>
  <si>
    <t>Hexanal</t>
  </si>
  <si>
    <t>Hexavalent Chromium</t>
  </si>
  <si>
    <t>Methylene chloride</t>
  </si>
  <si>
    <t>m-Xylene &amp; p-Xylene</t>
  </si>
  <si>
    <t>TPH (as Motor Oil)</t>
  </si>
  <si>
    <t>Carcinogen?</t>
  </si>
  <si>
    <t>COPC?</t>
  </si>
  <si>
    <t>Yes</t>
  </si>
  <si>
    <t>Oral</t>
  </si>
  <si>
    <t>Dermal</t>
  </si>
  <si>
    <t>Inhal</t>
  </si>
  <si>
    <t>Total</t>
  </si>
  <si>
    <t>HQ</t>
  </si>
  <si>
    <t>HI</t>
  </si>
  <si>
    <t>ILCR</t>
  </si>
  <si>
    <t>Lead</t>
  </si>
  <si>
    <t>Chemical</t>
  </si>
  <si>
    <t>Phthalic acid</t>
  </si>
  <si>
    <t>Pyrene</t>
  </si>
  <si>
    <t>Hexachlorobenzene</t>
  </si>
  <si>
    <t>(2) Dermal absorption factors obtained from USEPA 2004e.</t>
  </si>
  <si>
    <t>Benzo(a)anthracene</t>
  </si>
  <si>
    <t>Chrysene</t>
  </si>
  <si>
    <t>Benzo(b)fluoranthene</t>
  </si>
  <si>
    <t>Benzo(k)fluoranthene</t>
  </si>
  <si>
    <t>Benzo(a)pyrene</t>
  </si>
  <si>
    <t>Indeno(1,2,3-cd)pyrene</t>
  </si>
  <si>
    <t>alpha-Chlordane</t>
  </si>
  <si>
    <t>gamma-Chlordane</t>
  </si>
  <si>
    <t>Methoxychlor</t>
  </si>
  <si>
    <t>Aldrin</t>
  </si>
  <si>
    <t>alpha-BHC</t>
  </si>
  <si>
    <t>beta-BHC</t>
  </si>
  <si>
    <t>delta-BHC</t>
  </si>
  <si>
    <t>gamma-BHC (Lindane)</t>
  </si>
  <si>
    <t>4,4'-DDD</t>
  </si>
  <si>
    <t>4,4'-DDE</t>
  </si>
  <si>
    <t>4,4'-DDT</t>
  </si>
  <si>
    <t>Dieldrin</t>
  </si>
  <si>
    <t>Zinc</t>
  </si>
  <si>
    <t>Zirconium</t>
  </si>
  <si>
    <t>Arsenic</t>
  </si>
  <si>
    <t>Selenium</t>
  </si>
  <si>
    <t>Thallium</t>
  </si>
  <si>
    <t>Antimony</t>
  </si>
  <si>
    <t>Beryllium</t>
  </si>
  <si>
    <t>Cadmium</t>
  </si>
  <si>
    <t>Calcium</t>
  </si>
  <si>
    <t>Iron</t>
  </si>
  <si>
    <t>Silver</t>
  </si>
  <si>
    <t>chemical_name</t>
  </si>
  <si>
    <t>Phosphorus (as P)</t>
  </si>
  <si>
    <t>2,2'-/4,4'-Dichlorobenzil</t>
  </si>
  <si>
    <t>1,2-Dichloroethylene</t>
  </si>
  <si>
    <t>Chlorinated fluorocarbon (Freon 113)</t>
  </si>
  <si>
    <t>cis-1,2-Dichloroethylene</t>
  </si>
  <si>
    <t>Dichloromethane</t>
  </si>
  <si>
    <t>Methyl ethyl ketone</t>
  </si>
  <si>
    <t>Tetrachloroethylene</t>
  </si>
  <si>
    <t>Trichloroethylene</t>
  </si>
  <si>
    <t>Niobium</t>
  </si>
  <si>
    <t>Palladium</t>
  </si>
  <si>
    <t>Uranium</t>
  </si>
  <si>
    <t>Tungsten</t>
  </si>
  <si>
    <t>Aluminum</t>
  </si>
  <si>
    <t>Barium</t>
  </si>
  <si>
    <t>Boron</t>
  </si>
  <si>
    <t>Cobalt</t>
  </si>
  <si>
    <t>Copper</t>
  </si>
  <si>
    <t>Magnesium</t>
  </si>
  <si>
    <t>Manganese</t>
  </si>
  <si>
    <t>Molybdenum</t>
  </si>
  <si>
    <t>Nickel</t>
  </si>
  <si>
    <t>Tin</t>
  </si>
  <si>
    <t>Titanium</t>
  </si>
  <si>
    <t>Vanadium</t>
  </si>
  <si>
    <t>Mercury</t>
  </si>
  <si>
    <t>(mg/kg)</t>
  </si>
  <si>
    <t>HQ = hazard quotient</t>
  </si>
  <si>
    <t>HI - hazard index</t>
  </si>
  <si>
    <t>ILCR = incremental lifetime cancer risk</t>
  </si>
  <si>
    <t>Inhalation - Chronic</t>
  </si>
  <si>
    <t>Inhalation - Subchronic</t>
  </si>
  <si>
    <t>7440-70-2</t>
  </si>
  <si>
    <t>16887-00-6</t>
  </si>
  <si>
    <t>16984-48-8</t>
  </si>
  <si>
    <t>7439-93-2</t>
  </si>
  <si>
    <t>7440-09-7</t>
  </si>
  <si>
    <t>7440-23-5</t>
  </si>
  <si>
    <t>14808-79-8</t>
  </si>
  <si>
    <t>104-76-7</t>
  </si>
  <si>
    <t>107-87-9</t>
  </si>
  <si>
    <t>110-82-7</t>
  </si>
  <si>
    <t>108-94-1</t>
  </si>
  <si>
    <t>556-67-2</t>
  </si>
  <si>
    <t>541-05-9</t>
  </si>
  <si>
    <t>141-78-6</t>
  </si>
  <si>
    <t>66-25-1</t>
  </si>
  <si>
    <t>Hexane</t>
  </si>
  <si>
    <t>110-54-3</t>
  </si>
  <si>
    <t>Methyl Cyclohexane</t>
  </si>
  <si>
    <t>108-87-2</t>
  </si>
  <si>
    <t>n-Hexadecanoic acid</t>
  </si>
  <si>
    <t>57-10-3</t>
  </si>
  <si>
    <r>
      <t>NA = Not applicable.  Data is either not applicable for this chemical (</t>
    </r>
    <r>
      <rPr>
        <i/>
        <sz val="10"/>
        <rFont val="Times New Roman"/>
        <family val="1"/>
      </rPr>
      <t>e.g.</t>
    </r>
    <r>
      <rPr>
        <sz val="10"/>
        <rFont val="Times New Roman"/>
        <family val="1"/>
      </rPr>
      <t>, not carcinogenic) or not available.</t>
    </r>
  </si>
  <si>
    <r>
      <t>K</t>
    </r>
    <r>
      <rPr>
        <b/>
        <vertAlign val="subscript"/>
        <sz val="10"/>
        <rFont val="Times New Roman"/>
        <family val="1"/>
      </rPr>
      <t>p</t>
    </r>
    <r>
      <rPr>
        <b/>
        <vertAlign val="superscript"/>
        <sz val="10"/>
        <rFont val="Times New Roman"/>
        <family val="1"/>
      </rPr>
      <t>b</t>
    </r>
  </si>
  <si>
    <r>
      <t>NA = Not applicable.  Data is either not applicable for this chemical (</t>
    </r>
    <r>
      <rPr>
        <i/>
        <sz val="10"/>
        <rFont val="Times New Roman"/>
        <family val="1"/>
      </rPr>
      <t>i.e.</t>
    </r>
    <r>
      <rPr>
        <sz val="10"/>
        <rFont val="Times New Roman"/>
        <family val="1"/>
      </rPr>
      <t>, not carcinogenic) or not available.</t>
    </r>
  </si>
  <si>
    <t>Oral Exposures</t>
  </si>
  <si>
    <t>Conc.</t>
  </si>
  <si>
    <t>BIO</t>
  </si>
  <si>
    <t>ADD</t>
  </si>
  <si>
    <t>LADD</t>
  </si>
  <si>
    <t>RfD</t>
  </si>
  <si>
    <t>CSF</t>
  </si>
  <si>
    <t>(unitless)</t>
  </si>
  <si>
    <t>(mg/kg-day)</t>
  </si>
  <si>
    <t>NA</t>
  </si>
  <si>
    <t>Pathway Total</t>
  </si>
  <si>
    <t>Dermal Exposures</t>
  </si>
  <si>
    <t>ABS</t>
  </si>
  <si>
    <t>PEF/VF</t>
  </si>
  <si>
    <t xml:space="preserve"> </t>
  </si>
  <si>
    <t>Summary</t>
  </si>
  <si>
    <t>Inhalation</t>
  </si>
  <si>
    <t>Units</t>
  </si>
  <si>
    <t>--</t>
  </si>
  <si>
    <r>
      <t>(mg/kg-day)</t>
    </r>
    <r>
      <rPr>
        <vertAlign val="superscript"/>
        <sz val="10"/>
        <rFont val="Times New Roman"/>
        <family val="1"/>
      </rPr>
      <t>-1</t>
    </r>
  </si>
  <si>
    <r>
      <t>(kg/m</t>
    </r>
    <r>
      <rPr>
        <vertAlign val="superscript"/>
        <sz val="10"/>
        <rFont val="Times New Roman"/>
        <family val="1"/>
      </rPr>
      <t>3</t>
    </r>
    <r>
      <rPr>
        <sz val="10"/>
        <rFont val="Times New Roman"/>
        <family val="1"/>
      </rPr>
      <t>)</t>
    </r>
  </si>
  <si>
    <r>
      <t>(mg/m</t>
    </r>
    <r>
      <rPr>
        <vertAlign val="superscript"/>
        <sz val="10"/>
        <rFont val="Times New Roman"/>
        <family val="1"/>
      </rPr>
      <t>3</t>
    </r>
    <r>
      <rPr>
        <sz val="10"/>
        <rFont val="Times New Roman"/>
        <family val="1"/>
      </rPr>
      <t>)</t>
    </r>
  </si>
  <si>
    <t>Inorganics</t>
  </si>
  <si>
    <t>Acetone</t>
  </si>
  <si>
    <t>Benzene</t>
  </si>
  <si>
    <t>Carbon Disulfide</t>
  </si>
  <si>
    <t>LT</t>
  </si>
  <si>
    <t>Multiple tests</t>
  </si>
  <si>
    <t>Slippage, Site Max &gt; Background</t>
  </si>
  <si>
    <t>Proportion of detects higher for site vs background; marginal slippage and WRS results; t-test</t>
  </si>
  <si>
    <t>Slippage, Site Max 2x Background</t>
  </si>
  <si>
    <t>Slippage and WRS, Low detection frequency for t-test</t>
  </si>
  <si>
    <t>Low background detection frequency &amp;  higher detect proportion in site data; supported by results of multiple tests</t>
  </si>
  <si>
    <t xml:space="preserve">Slippage, Quantile, t-test and Site Max &lt; Back Ground </t>
  </si>
  <si>
    <t>Multiple tests; plots presented in Appendix D</t>
  </si>
  <si>
    <t>Elevated DLs for site and background overlap sufficiently that statistical differences cannot be defined or defended; Higher proportion of detects in site vs background.</t>
  </si>
  <si>
    <t>Slippage, WRS; Th-232, Ac-228&lt; background; Th-228 plots &lt; background, if in equilibrium all Th-232 decay products also &lt; background</t>
  </si>
  <si>
    <t>Multiple tests; U-238 &gt; background, if in equilibrium all U-238 decay products also &gt; background</t>
  </si>
  <si>
    <t>Multiple tests; Th-232, Ac-228&lt; background; Th-228 plots &lt; background, if in equilibrium all Th-232 decay products also &lt; background</t>
  </si>
  <si>
    <t>Th-232, Ac-228 &lt; background; Th-228 plots &lt; background, if in equilibrium all Th-232 decay products also &lt; background</t>
  </si>
  <si>
    <t>Slippage; Th-232, Ac-228 &lt; background; Th-228 plots &lt; background, if in equilibrium all Th-232 decay products also &lt; background</t>
  </si>
  <si>
    <t>Multiple tests; Th-232, Ac-228 &lt; background; Th-228 plots &lt; background, if in equilibrium all Th-232 decay products also &lt; background</t>
  </si>
  <si>
    <t>Multiple tests; Th-232, Ra-228&lt; background; Th-228 plots &lt; background, if in equilibrium all Th-232 decay products also &lt; background</t>
  </si>
  <si>
    <t>Note: Summary and background comparison statistics were performed using one-half the detection limit for metals and using GISdT® (Neptune and Company 2007).</t>
  </si>
  <si>
    <t>Highlight indicates selected as COPC.</t>
  </si>
  <si>
    <t>Ethylbenzene</t>
  </si>
  <si>
    <t>Toluene</t>
  </si>
  <si>
    <t>Xylenes (total)</t>
  </si>
  <si>
    <t>Parameter</t>
  </si>
  <si>
    <t>Abbrev.</t>
  </si>
  <si>
    <t>Value</t>
  </si>
  <si>
    <t>Reference</t>
  </si>
  <si>
    <t>Averaging time, carcinogenic</t>
  </si>
  <si>
    <t>years</t>
  </si>
  <si>
    <t>unitless</t>
  </si>
  <si>
    <t>kg</t>
  </si>
  <si>
    <t>Dermal absorption fraction</t>
  </si>
  <si>
    <t>days/year</t>
  </si>
  <si>
    <t>mg/day</t>
  </si>
  <si>
    <t>Soil ingestion, noncancer</t>
  </si>
  <si>
    <t>Soil ingestion, cancer</t>
  </si>
  <si>
    <t>Soil dermal contact, noncancer</t>
  </si>
  <si>
    <t>Soil dermal contact, cancer</t>
  </si>
  <si>
    <t>Soil</t>
  </si>
  <si>
    <t>PPRTV</t>
  </si>
  <si>
    <t>Asbestos</t>
  </si>
  <si>
    <t>see text</t>
  </si>
  <si>
    <t>Borrow Area Soil 1</t>
  </si>
  <si>
    <t>Borrow Area Soil 2</t>
  </si>
  <si>
    <t>Maximum Borrow Area Soil</t>
  </si>
  <si>
    <t>Site 1</t>
  </si>
  <si>
    <t>Site 4</t>
  </si>
  <si>
    <t>Site 5</t>
  </si>
  <si>
    <t>material leachate concentration.</t>
  </si>
  <si>
    <t>Shaded cells indicate the comparison value is the Tap Water PRG, otherwise the comparison value is the MCL.</t>
  </si>
  <si>
    <r>
      <t>Max. Borrow Area Material Leachate
Concentration (mg/L)</t>
    </r>
    <r>
      <rPr>
        <b/>
        <vertAlign val="superscript"/>
        <sz val="10"/>
        <rFont val="Times New Roman"/>
        <family val="1"/>
      </rPr>
      <t>a</t>
    </r>
  </si>
  <si>
    <r>
      <t>Max. Placement Site Pore Water Concentration (mg/L)</t>
    </r>
    <r>
      <rPr>
        <b/>
        <vertAlign val="superscript"/>
        <sz val="10"/>
        <rFont val="Times New Roman"/>
        <family val="1"/>
      </rPr>
      <t>b</t>
    </r>
  </si>
  <si>
    <r>
      <t>Comparison Level (mg/L)</t>
    </r>
    <r>
      <rPr>
        <b/>
        <vertAlign val="superscript"/>
        <sz val="10"/>
        <rFont val="Times New Roman"/>
        <family val="1"/>
      </rPr>
      <t>c</t>
    </r>
  </si>
  <si>
    <r>
      <t>a</t>
    </r>
    <r>
      <rPr>
        <sz val="10"/>
        <rFont val="Times New Roman"/>
        <family val="1"/>
      </rPr>
      <t>Based VLEACH output using twenty feet of Borrow Area material thickness and 30-year duration.</t>
    </r>
  </si>
  <si>
    <r>
      <t>b</t>
    </r>
    <r>
      <rPr>
        <sz val="10"/>
        <rFont val="Times New Roman"/>
        <family val="1"/>
      </rPr>
      <t xml:space="preserve">Based VLEACH output using twenty-five feet of native soil thickness, 30-year duration, and recharge water concentration equal to maximum Borrow Area   </t>
    </r>
  </si>
  <si>
    <r>
      <t>Bold</t>
    </r>
    <r>
      <rPr>
        <sz val="10"/>
        <rFont val="Times New Roman"/>
        <family val="1"/>
      </rPr>
      <t xml:space="preserve"> indicates exceeds Comparison Level.</t>
    </r>
  </si>
  <si>
    <r>
      <t>c</t>
    </r>
    <r>
      <rPr>
        <sz val="10"/>
        <rFont val="Times New Roman"/>
        <family val="1"/>
      </rPr>
      <t xml:space="preserve"> For chemicals with USEPA Maximum Contaminant Levels (MCLs), the  MCL was used for comparison, otherwise the USEPA Region 9 Tap Water Preliminary Remediation Goal (Tap Water PRG) was selected for comparison.  The MCL for total trihalomethanes (TTHMs) is used as the comparison value for chloroform.  It is not conservative to use the TTHM MCL to evaluate the potential water concentration for a single TTHM constituent like chloroform. However since chloroform is the only TTHM COPC it would also represent the TTHM concentration and as such the use of the TTHM MCL is appropriate.</t>
    </r>
  </si>
  <si>
    <t>Perchlorate</t>
  </si>
  <si>
    <t>Organic Compounds</t>
  </si>
  <si>
    <t>route-to-route</t>
  </si>
  <si>
    <t>1,1,1-Trichloroethane</t>
  </si>
  <si>
    <t>1,2,3-Trichlorobenzene</t>
  </si>
  <si>
    <t/>
  </si>
  <si>
    <t>1,2,4-Trichlorobenzene</t>
  </si>
  <si>
    <t>1,2,4-Trimethylbenzene</t>
  </si>
  <si>
    <t>1,2-Dichlorobenzene</t>
  </si>
  <si>
    <t>1,3,5-Trimethylbenzene</t>
  </si>
  <si>
    <t>Chronic</t>
  </si>
  <si>
    <t>Aroclor 1254</t>
  </si>
  <si>
    <t>Construction Worker</t>
  </si>
  <si>
    <t>Maintenance Worker</t>
  </si>
  <si>
    <t>Chloroethane</t>
  </si>
  <si>
    <t>Chloroform</t>
  </si>
  <si>
    <r>
      <t>day</t>
    </r>
    <r>
      <rPr>
        <vertAlign val="superscript"/>
        <sz val="10"/>
        <rFont val="Times New Roman"/>
        <family val="1"/>
      </rPr>
      <t>-1</t>
    </r>
  </si>
  <si>
    <t>p</t>
  </si>
  <si>
    <t>A</t>
  </si>
  <si>
    <t>Carbon disulfide</t>
  </si>
  <si>
    <t>Carbon tetrachloride</t>
  </si>
  <si>
    <t>Isopropylbenzene</t>
  </si>
  <si>
    <t>o-Xylene</t>
  </si>
  <si>
    <t>Methyl cyclohexane</t>
  </si>
  <si>
    <t>(3) Because Cr (VI) is analyzed for separately total chromium is assessed using Cr(III) toxicity criteria.</t>
  </si>
  <si>
    <t>Henderson, Nevada</t>
  </si>
  <si>
    <t>Adult body weight</t>
  </si>
  <si>
    <t>(2)</t>
  </si>
  <si>
    <t>Adult inhalation rate</t>
  </si>
  <si>
    <t>(4)</t>
  </si>
  <si>
    <t>(5)</t>
  </si>
  <si>
    <t>C</t>
  </si>
  <si>
    <t>N/A</t>
  </si>
  <si>
    <t>Protactinium-234</t>
  </si>
  <si>
    <t>Radon-220</t>
  </si>
  <si>
    <t>Radon-222</t>
  </si>
  <si>
    <t>Number</t>
  </si>
  <si>
    <t>Maximum</t>
  </si>
  <si>
    <t>Deviation</t>
  </si>
  <si>
    <t>CAS</t>
  </si>
  <si>
    <t>7440-38-2</t>
  </si>
  <si>
    <t>1332-21-4</t>
  </si>
  <si>
    <t>7440-41-7</t>
  </si>
  <si>
    <t>16065-83-1</t>
  </si>
  <si>
    <t>7440-48-4</t>
  </si>
  <si>
    <t>7440-50-8</t>
  </si>
  <si>
    <t>7439-89-6</t>
  </si>
  <si>
    <t>7439-95-4</t>
  </si>
  <si>
    <t>7439-98-7</t>
  </si>
  <si>
    <t>7440-02-0</t>
  </si>
  <si>
    <t>7440-03-1</t>
  </si>
  <si>
    <t>14797-55-8</t>
  </si>
  <si>
    <t>7440-05-3</t>
  </si>
  <si>
    <t>7723-14-0</t>
  </si>
  <si>
    <t>7446-18-6</t>
  </si>
  <si>
    <t>7440-32-6</t>
  </si>
  <si>
    <t>7440-33-7</t>
  </si>
  <si>
    <t xml:space="preserve"> 7440-61-1 </t>
  </si>
  <si>
    <t>7440-62-2</t>
  </si>
  <si>
    <t>14940-68-2</t>
  </si>
  <si>
    <t>72-55-9</t>
  </si>
  <si>
    <t>50-29-3</t>
  </si>
  <si>
    <t>67-64-1</t>
  </si>
  <si>
    <t>319-84-6</t>
  </si>
  <si>
    <t>11097-69-1</t>
  </si>
  <si>
    <t>56-55-3</t>
  </si>
  <si>
    <t>71-43-2</t>
  </si>
  <si>
    <t>50-32-8</t>
  </si>
  <si>
    <t>205-99-2</t>
  </si>
  <si>
    <t>207-08-9</t>
  </si>
  <si>
    <t>319-85-7</t>
  </si>
  <si>
    <t>117-81-7</t>
  </si>
  <si>
    <t>75-15-0</t>
  </si>
  <si>
    <t>67-66-3</t>
  </si>
  <si>
    <t>218-01-9</t>
  </si>
  <si>
    <t>53-70-3</t>
  </si>
  <si>
    <t>Site</t>
  </si>
  <si>
    <t>Wilcoxon Rank Sum Test with Gehan Modification</t>
  </si>
  <si>
    <t>Greater than Background?</t>
  </si>
  <si>
    <t>Test Statistic</t>
  </si>
  <si>
    <t>Wilcoxon Result (excluding det. Freq)</t>
  </si>
  <si>
    <t>Wilcoxon Result</t>
  </si>
  <si>
    <t>64-17-5</t>
  </si>
  <si>
    <t>58-89-9</t>
  </si>
  <si>
    <t>193-39-5</t>
  </si>
  <si>
    <t>72-43-5</t>
  </si>
  <si>
    <t>78-93-3</t>
  </si>
  <si>
    <t>various</t>
  </si>
  <si>
    <t>108-88-3</t>
  </si>
  <si>
    <t>Cyclohexane</t>
  </si>
  <si>
    <t>2-Pentanone</t>
  </si>
  <si>
    <t>Asbestos Risk Summary</t>
  </si>
  <si>
    <t>Estimated</t>
  </si>
  <si>
    <t>Scenario</t>
  </si>
  <si>
    <t>TABLE 23</t>
  </si>
  <si>
    <t>Cancer weight of evidence classification:</t>
  </si>
  <si>
    <t xml:space="preserve">   A - human carcinogen</t>
  </si>
  <si>
    <t xml:space="preserve">   B1/B2 - probable human carcinogen</t>
  </si>
  <si>
    <t>bis(2-Ethylhexyl) phthalate</t>
  </si>
  <si>
    <t>Chloride</t>
  </si>
  <si>
    <t>Dibenzo(a,h)anthracene</t>
  </si>
  <si>
    <t>Fluoride</t>
  </si>
  <si>
    <t>Lithium</t>
  </si>
  <si>
    <t>Potassium</t>
  </si>
  <si>
    <t>Sodium</t>
  </si>
  <si>
    <t>Sulfate</t>
  </si>
  <si>
    <t xml:space="preserve">   C - possible human carcinogen</t>
  </si>
  <si>
    <t xml:space="preserve">   D - not classifiable as to human carcinogenicity</t>
  </si>
  <si>
    <t>ABS = dermal absorption efficiency</t>
  </si>
  <si>
    <t>Radionuclides</t>
  </si>
  <si>
    <t>Rationale</t>
  </si>
  <si>
    <t>Background?</t>
  </si>
  <si>
    <t>than</t>
  </si>
  <si>
    <t>Greater</t>
  </si>
  <si>
    <t>Count</t>
  </si>
  <si>
    <t>of</t>
  </si>
  <si>
    <t>Detects</t>
  </si>
  <si>
    <t>Cancer</t>
  </si>
  <si>
    <t>Weight of</t>
  </si>
  <si>
    <t>Evidence</t>
  </si>
  <si>
    <t>D</t>
  </si>
  <si>
    <t>B1</t>
  </si>
  <si>
    <t>B2</t>
  </si>
  <si>
    <t>Ethanol</t>
  </si>
  <si>
    <t>C/B2</t>
  </si>
  <si>
    <t>Background</t>
  </si>
  <si>
    <r>
      <t>mg/cm</t>
    </r>
    <r>
      <rPr>
        <vertAlign val="superscript"/>
        <sz val="10"/>
        <rFont val="Times New Roman"/>
        <family val="1"/>
      </rPr>
      <t>2</t>
    </r>
  </si>
  <si>
    <r>
      <t>AT</t>
    </r>
    <r>
      <rPr>
        <vertAlign val="subscript"/>
        <sz val="10"/>
        <rFont val="Times New Roman"/>
        <family val="1"/>
      </rPr>
      <t>c</t>
    </r>
  </si>
  <si>
    <t>Soil Conc.</t>
  </si>
  <si>
    <r>
      <t>AT</t>
    </r>
    <r>
      <rPr>
        <vertAlign val="subscript"/>
        <sz val="10"/>
        <rFont val="Times New Roman"/>
        <family val="1"/>
      </rPr>
      <t>nc</t>
    </r>
  </si>
  <si>
    <r>
      <t>BW</t>
    </r>
    <r>
      <rPr>
        <vertAlign val="subscript"/>
        <sz val="10"/>
        <rFont val="Times New Roman"/>
        <family val="1"/>
      </rPr>
      <t>a</t>
    </r>
  </si>
  <si>
    <t>USEPA 2007c</t>
  </si>
  <si>
    <t>(3) From Appendix F; Table F-2.</t>
  </si>
  <si>
    <t>Th-232, Ac-228&lt; background; Th-228 plots &lt; background, if in equilibrium all Th-232 decay products also &lt; background</t>
  </si>
  <si>
    <t>Total Samples</t>
  </si>
  <si>
    <t>%
Detects</t>
  </si>
  <si>
    <t>No. of Detects</t>
  </si>
  <si>
    <t>Minimum Detect</t>
  </si>
  <si>
    <t>Maximum Detect</t>
  </si>
  <si>
    <t>mg/kg - milligrams per kilogram</t>
  </si>
  <si>
    <t>Volatiles, Volatilization Exposure</t>
  </si>
  <si>
    <t>pCi/g - picoCuries per gram</t>
  </si>
  <si>
    <t>No</t>
  </si>
  <si>
    <t>(1) Persistent, Bioaccumulative, and Toxic (PBT) Program.</t>
  </si>
  <si>
    <t>(7) Chemical detected in less than 5 percent of the samples, but is a PBT or Class A carcinogen.</t>
  </si>
  <si>
    <t>Indoor Air Conc.</t>
  </si>
  <si>
    <t>ug/m3</t>
  </si>
  <si>
    <t>0 Ft</t>
  </si>
  <si>
    <t>4ft</t>
  </si>
  <si>
    <t>9 Ft</t>
  </si>
  <si>
    <t>(6) Chemical concentrations are equivalent to background.</t>
  </si>
  <si>
    <t>(5) Chemical detected in greater than 5 percent of samples.</t>
  </si>
  <si>
    <t>YES</t>
  </si>
  <si>
    <t>Basis</t>
  </si>
  <si>
    <t>U-238 &gt; background, if in equilibrium all U-238 decay products also &gt; background</t>
  </si>
  <si>
    <r>
      <t xml:space="preserve">Test
</t>
    </r>
    <r>
      <rPr>
        <b/>
        <i/>
        <sz val="10"/>
        <rFont val="Times New Roman"/>
        <family val="1"/>
      </rPr>
      <t>p</t>
    </r>
  </si>
  <si>
    <t>Quantile</t>
  </si>
  <si>
    <t>Slippage</t>
  </si>
  <si>
    <t>WRS</t>
  </si>
  <si>
    <t>WRS = Wilcoxon Rank Sum Test with the Gehan Modification</t>
  </si>
  <si>
    <r>
      <t>(mg/m</t>
    </r>
    <r>
      <rPr>
        <b/>
        <vertAlign val="superscript"/>
        <sz val="10"/>
        <rFont val="Times New Roman"/>
        <family val="1"/>
      </rPr>
      <t>3</t>
    </r>
    <r>
      <rPr>
        <b/>
        <sz val="10"/>
        <rFont val="Times New Roman"/>
        <family val="1"/>
      </rPr>
      <t>)</t>
    </r>
  </si>
  <si>
    <r>
      <t xml:space="preserve">      For asbestos, soil concentration × PEF × 1000 ug/cm</t>
    </r>
    <r>
      <rPr>
        <vertAlign val="superscript"/>
        <sz val="10"/>
        <rFont val="Times New Roman"/>
        <family val="1"/>
      </rPr>
      <t>3</t>
    </r>
    <r>
      <rPr>
        <sz val="10"/>
        <rFont val="Times New Roman"/>
        <family val="1"/>
      </rPr>
      <t>.</t>
    </r>
  </si>
  <si>
    <t>(1)(3)</t>
  </si>
  <si>
    <t>1st Quantile</t>
  </si>
  <si>
    <t>Mean</t>
  </si>
  <si>
    <t>Median</t>
  </si>
  <si>
    <t>Standard Deviation</t>
  </si>
  <si>
    <t>3rd Quantile</t>
  </si>
  <si>
    <t>(4) Chemical detected in less than 5 percent of the samples and is not a PBT or Class A carcinogen.</t>
  </si>
  <si>
    <t>(2) Not detected.</t>
  </si>
  <si>
    <t>EPC - Exposure point concentration.</t>
  </si>
  <si>
    <r>
      <t>PEF/VF</t>
    </r>
    <r>
      <rPr>
        <b/>
        <vertAlign val="superscript"/>
        <sz val="10"/>
        <rFont val="Times New Roman"/>
        <family val="1"/>
      </rPr>
      <t>(1)</t>
    </r>
  </si>
  <si>
    <r>
      <t>Air Conc.</t>
    </r>
    <r>
      <rPr>
        <b/>
        <vertAlign val="superscript"/>
        <sz val="10"/>
        <rFont val="Times New Roman"/>
        <family val="1"/>
      </rPr>
      <t>(2)</t>
    </r>
  </si>
  <si>
    <r>
      <t>PEF/VF</t>
    </r>
    <r>
      <rPr>
        <b/>
        <vertAlign val="superscript"/>
        <sz val="10"/>
        <rFont val="Times New Roman"/>
        <family val="1"/>
      </rPr>
      <t>(3)</t>
    </r>
  </si>
  <si>
    <r>
      <t>Oral</t>
    </r>
    <r>
      <rPr>
        <b/>
        <vertAlign val="superscript"/>
        <sz val="10"/>
        <rFont val="Times New Roman"/>
        <family val="1"/>
      </rPr>
      <t>(1)</t>
    </r>
    <r>
      <rPr>
        <b/>
        <sz val="10"/>
        <rFont val="Times New Roman"/>
        <family val="1"/>
      </rPr>
      <t xml:space="preserve"> - Chronic</t>
    </r>
  </si>
  <si>
    <r>
      <t>Oral</t>
    </r>
    <r>
      <rPr>
        <b/>
        <vertAlign val="superscript"/>
        <sz val="10"/>
        <rFont val="Times New Roman"/>
        <family val="1"/>
      </rPr>
      <t>(1)</t>
    </r>
    <r>
      <rPr>
        <b/>
        <sz val="10"/>
        <rFont val="Times New Roman"/>
        <family val="1"/>
      </rPr>
      <t xml:space="preserve"> - Subchronic</t>
    </r>
  </si>
  <si>
    <r>
      <t>ABS</t>
    </r>
    <r>
      <rPr>
        <b/>
        <vertAlign val="superscript"/>
        <sz val="10"/>
        <rFont val="Times New Roman"/>
        <family val="1"/>
      </rPr>
      <t>(2)</t>
    </r>
  </si>
  <si>
    <t>Receptor</t>
  </si>
  <si>
    <t>Detect</t>
  </si>
  <si>
    <t>ATSDR 2004</t>
  </si>
  <si>
    <t>Risk Estimates</t>
  </si>
  <si>
    <t>All</t>
  </si>
  <si>
    <t>Shallow</t>
  </si>
  <si>
    <t>2001 Methodology (0% long fibers)</t>
  </si>
  <si>
    <t>CHRYSOTILE - total structures = short structures</t>
  </si>
  <si>
    <t>95% UCL</t>
  </si>
  <si>
    <t>CHRYSOTILE - long structures</t>
  </si>
  <si>
    <t>AMPHIBOLE - total structures = short structures = long structures since 0 were detected</t>
  </si>
  <si>
    <t>2001 Methodology (20% long fibers)</t>
  </si>
  <si>
    <t>2001 Methodology (50% long fibers)</t>
  </si>
  <si>
    <t>2003 Methodology (Expected)</t>
  </si>
  <si>
    <t>2003 Methodology (UCL)</t>
  </si>
  <si>
    <t xml:space="preserve">Note: The calculation of risks to asbestos are presented in Appendices B and F. A complete discussion on issues associated </t>
  </si>
  <si>
    <t>with risk estimates for asbestos is presented in Appendix A-1, Attachment 2.</t>
  </si>
  <si>
    <t>structures, nor amphibole structures have been detected at the Site, but have been detected in the general area.</t>
  </si>
  <si>
    <t xml:space="preserve">is present in the entire exposure depth (to 10 feet bgs). Although amphibole has not been detected at the Site, it has been </t>
  </si>
  <si>
    <t>detected in the general area. This risk estimate is considered overly conservative. For futher discussion see Section 8.2.</t>
  </si>
  <si>
    <r>
      <t>0 E+0</t>
    </r>
    <r>
      <rPr>
        <vertAlign val="superscript"/>
        <sz val="10"/>
        <rFont val="Times New Roman"/>
        <family val="1"/>
      </rPr>
      <t>a</t>
    </r>
  </si>
  <si>
    <r>
      <t>2 E-4</t>
    </r>
    <r>
      <rPr>
        <vertAlign val="superscript"/>
        <sz val="10"/>
        <rFont val="Times New Roman"/>
        <family val="1"/>
      </rPr>
      <t>b</t>
    </r>
  </si>
  <si>
    <r>
      <t>a</t>
    </r>
    <r>
      <rPr>
        <sz val="10"/>
        <rFont val="Times New Roman"/>
        <family val="1"/>
      </rPr>
      <t xml:space="preserve">Zero risks are associated with those scenarios that assume all long structures and/or all amphibole structures. Neither long </t>
    </r>
  </si>
  <si>
    <r>
      <t>b</t>
    </r>
    <r>
      <rPr>
        <sz val="10"/>
        <rFont val="Times New Roman"/>
        <family val="1"/>
      </rPr>
      <t xml:space="preserve">The high-end cancer risk estimate is based on a UCL of the Poisson distribution of three amphibole structures and asbestos </t>
    </r>
  </si>
  <si>
    <t>Maintenance Worker/Trespasser
Outdoor Air</t>
  </si>
  <si>
    <t>Actinium-228</t>
  </si>
  <si>
    <t>Bismuth-210</t>
  </si>
  <si>
    <t>Bismuth-212</t>
  </si>
  <si>
    <t>Bismuth-214</t>
  </si>
  <si>
    <t>Lead-210</t>
  </si>
  <si>
    <t>Lead-212</t>
  </si>
  <si>
    <t>Lead-214</t>
  </si>
  <si>
    <t>Polonium-210</t>
  </si>
  <si>
    <t>Polonium-212</t>
  </si>
  <si>
    <t>Polonium-214</t>
  </si>
  <si>
    <t>Polonium-216</t>
  </si>
  <si>
    <t>Polonium-218</t>
  </si>
  <si>
    <t>Potassium-40</t>
  </si>
  <si>
    <t>Radium-224</t>
  </si>
  <si>
    <t>Radium-226</t>
  </si>
  <si>
    <t>Radium-228</t>
  </si>
  <si>
    <t>Thallium-208</t>
  </si>
  <si>
    <t>Thorium-228</t>
  </si>
  <si>
    <t>Thorium-230</t>
  </si>
  <si>
    <t>Thorium-232</t>
  </si>
  <si>
    <t>Thorium-234</t>
  </si>
  <si>
    <t>Uranium-238</t>
  </si>
  <si>
    <t>Benzo(g,h,i)perylene</t>
  </si>
  <si>
    <t>Bis(p-chlorophenyl) disulfide</t>
  </si>
  <si>
    <t>2,4,5-TP</t>
  </si>
  <si>
    <t>4-(2,4-Dichlorophenoxy)butyric acid</t>
  </si>
  <si>
    <t>Dicamba</t>
  </si>
  <si>
    <t>Dichlorprop</t>
  </si>
  <si>
    <t>MCPP</t>
  </si>
  <si>
    <t>Carbophenothion-methyl</t>
  </si>
  <si>
    <t>O,O,O-Triethyl phosphorothioate</t>
  </si>
  <si>
    <t>2,4'-DDD</t>
  </si>
  <si>
    <t>1-Nonanal</t>
  </si>
  <si>
    <t>Cyclic octaatomic sulfur</t>
  </si>
  <si>
    <t>O,o'-diethyl s-methyl thiophos</t>
  </si>
  <si>
    <t>p-Chlorothiophenol</t>
  </si>
  <si>
    <t>Phosphorothioic acid, s-[2-[(1</t>
  </si>
  <si>
    <t>S-methyl methanethiosulphonate</t>
  </si>
  <si>
    <t>BOLD with Highlight indicates Site concentrations are greater than background.</t>
  </si>
  <si>
    <t>Strontium</t>
  </si>
  <si>
    <t>Platinum</t>
  </si>
  <si>
    <t>Silicon</t>
  </si>
  <si>
    <t>Outdoor</t>
  </si>
  <si>
    <t>Resident
Outdoor Air</t>
  </si>
  <si>
    <t>Uranium-234</t>
  </si>
  <si>
    <t>Uranium-235</t>
  </si>
  <si>
    <t>7440-42-8</t>
  </si>
  <si>
    <t>7440-43-9</t>
  </si>
  <si>
    <t>% GI</t>
  </si>
  <si>
    <t>18540-29-9</t>
  </si>
  <si>
    <t>7440-22-4</t>
  </si>
  <si>
    <t>72-54-8</t>
  </si>
  <si>
    <t>53-19-0</t>
  </si>
  <si>
    <t>3424-82-6</t>
  </si>
  <si>
    <t>309-00-2</t>
  </si>
  <si>
    <t>5103-71-9</t>
  </si>
  <si>
    <t>319-86-8</t>
  </si>
  <si>
    <t>60-57-1</t>
  </si>
  <si>
    <t>5103-74-2</t>
  </si>
  <si>
    <t>953-17-3</t>
  </si>
  <si>
    <t>78-30-8</t>
  </si>
  <si>
    <t>93-72-1</t>
  </si>
  <si>
    <t>94-82-6</t>
  </si>
  <si>
    <t>1918-00-9</t>
  </si>
  <si>
    <t>120-36-5</t>
  </si>
  <si>
    <t>93-65-2</t>
  </si>
  <si>
    <t>124-19-6</t>
  </si>
  <si>
    <t>1142-19-4</t>
  </si>
  <si>
    <t>95-50-1</t>
  </si>
  <si>
    <t>87-61-6</t>
  </si>
  <si>
    <t>120-82-1</t>
  </si>
  <si>
    <t>100-41-4</t>
  </si>
  <si>
    <t>75-09-2</t>
  </si>
  <si>
    <t>136777-61-2</t>
  </si>
  <si>
    <t>NO</t>
  </si>
  <si>
    <t>14797-73-0</t>
  </si>
  <si>
    <t>7440-36-0</t>
  </si>
  <si>
    <t>7440-06-4</t>
  </si>
  <si>
    <t>7782-49-2</t>
  </si>
  <si>
    <t>7440-24-6</t>
  </si>
  <si>
    <t>Chromium (VI)</t>
  </si>
  <si>
    <t>7439-97-6</t>
  </si>
  <si>
    <t>2,4-DDE</t>
  </si>
  <si>
    <t>4,4-DDE</t>
  </si>
  <si>
    <t>4,4-DDT</t>
  </si>
  <si>
    <t>Chlordane</t>
  </si>
  <si>
    <t>Diethyl phosphorodithioic acid</t>
  </si>
  <si>
    <t>298-06-6</t>
  </si>
  <si>
    <t>65-85-0</t>
  </si>
  <si>
    <t>118-74-1</t>
  </si>
  <si>
    <t>Octachlorodibenzodioxin</t>
  </si>
  <si>
    <t>Octachlorodibenzofuran</t>
  </si>
  <si>
    <t>T Test</t>
  </si>
  <si>
    <t>Units are in mg/kg.</t>
  </si>
  <si>
    <t>UCL - Upper Confidence Limit</t>
  </si>
  <si>
    <t>NA - Not applicable.</t>
  </si>
  <si>
    <r>
      <t>EPC</t>
    </r>
    <r>
      <rPr>
        <b/>
        <vertAlign val="superscript"/>
        <sz val="10"/>
        <rFont val="Times New Roman"/>
        <family val="1"/>
      </rPr>
      <t>1</t>
    </r>
  </si>
  <si>
    <t>Target Organ</t>
  </si>
  <si>
    <t>pyrene as surrogate</t>
  </si>
  <si>
    <t>USEPA 1993</t>
  </si>
  <si>
    <t>1,2,3,4,6,7,8-Heptachlorodibenzofuran</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</si>
  <si>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</si>
  <si>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</si>
  <si>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</si>
  <si>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</si>
  <si>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</si>
  <si>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</si>
  <si>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</si>
  <si>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</si>
  <si>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</si>
  <si>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</si>
  <si>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2,3,4,6,7,8-Hexachlorodibenzofuran</t>
  </si>
  <si>
    <t>2,3,4,7,8-Pentachlorodibenzofuran</t>
  </si>
  <si>
    <t>2,3,7,8-Tetrachlorodibenzofuran</t>
  </si>
  <si>
    <t>2,3,7,8-Tetrachlorodibenzo-p-dioxin</t>
  </si>
  <si>
    <t>TCDD TEQ</t>
  </si>
  <si>
    <t>2,4-DDD</t>
  </si>
  <si>
    <t>4,4-DDD</t>
  </si>
  <si>
    <t>Endosulfan I</t>
  </si>
  <si>
    <t>Endosulfan II</t>
  </si>
  <si>
    <t>Endosulfan sulfate</t>
  </si>
  <si>
    <t>Endrin</t>
  </si>
  <si>
    <t>Endrin aldehyde</t>
  </si>
  <si>
    <t>Endrin ketone</t>
  </si>
  <si>
    <t>Heptachlor</t>
  </si>
  <si>
    <t>Heptachlor epoxide</t>
  </si>
  <si>
    <t>Toxaphene</t>
  </si>
  <si>
    <t>1,2,4,5-Tetrachlorobenzene</t>
  </si>
  <si>
    <t>1,4-Dioxane</t>
  </si>
  <si>
    <t>2,4,5-Trichlorophenol</t>
  </si>
  <si>
    <t>2,4,6-Trichlorophenol</t>
  </si>
  <si>
    <t>2,4-Dichlorophenol</t>
  </si>
  <si>
    <t>2,4-Dimethylphenol</t>
  </si>
  <si>
    <t>2,4-Dinitrophenol</t>
  </si>
  <si>
    <t>2,4-Dinitrotoluene</t>
  </si>
  <si>
    <t>2,6-Dinitrotoluene</t>
  </si>
  <si>
    <t>2-Chloronaphthalene</t>
  </si>
  <si>
    <t>2-Chlorophenol</t>
  </si>
  <si>
    <t>2-Methylnaphthalene</t>
  </si>
  <si>
    <t>2-Nitroaniline</t>
  </si>
  <si>
    <t>2-Nitrophenol</t>
  </si>
  <si>
    <t>3-Nitroaniline</t>
  </si>
  <si>
    <t>4-Bromophenyl phenyl ether</t>
  </si>
  <si>
    <t>4-Chlorophenyl phenyl ether</t>
  </si>
  <si>
    <t>4-Chlorothioanisole</t>
  </si>
  <si>
    <t>4-Nitrophenol</t>
  </si>
  <si>
    <t>Acenaphthene</t>
  </si>
  <si>
    <t>Acenaphthylene</t>
  </si>
  <si>
    <t>Acetophenone</t>
  </si>
  <si>
    <t>Aniline</t>
  </si>
  <si>
    <t>Anthracene</t>
  </si>
  <si>
    <t>Benzenethiol</t>
  </si>
  <si>
    <t>Benzoic acid</t>
  </si>
  <si>
    <t>Benzyl alcohol</t>
  </si>
  <si>
    <t>bis(2-Chloroethyl) ether</t>
  </si>
  <si>
    <t>bis(2-Chloroisopropyl) ether</t>
  </si>
  <si>
    <t>bis(p-Chlorophenyl) sulfone</t>
  </si>
  <si>
    <t>Carbazole</t>
  </si>
  <si>
    <t>Dibenzofuran</t>
  </si>
  <si>
    <t>Diethyl phthalate</t>
  </si>
  <si>
    <t>Dimethyl phthalate</t>
  </si>
  <si>
    <t>Di-n-octyl phthalate</t>
  </si>
  <si>
    <t>Diphenyl sulfone</t>
  </si>
  <si>
    <t>Fluoranthene</t>
  </si>
  <si>
    <t>Fluorene</t>
  </si>
  <si>
    <t>Hexachlorocyclopentadiene</t>
  </si>
  <si>
    <t>Hexachloroethane</t>
  </si>
  <si>
    <t>Hydroxymethyl phthalimide</t>
  </si>
  <si>
    <t>Isophorone</t>
  </si>
  <si>
    <t>Naphthalene</t>
  </si>
  <si>
    <t>Nitrobenzene</t>
  </si>
  <si>
    <t>N-nitrosodi-n-propylamine</t>
  </si>
  <si>
    <t>o-Cresol</t>
  </si>
  <si>
    <t>Octachlorostyrene</t>
  </si>
  <si>
    <t>p-Chloroaniline</t>
  </si>
  <si>
    <t>Pentachlorobenzene</t>
  </si>
  <si>
    <t>Pentachlorophenol</t>
  </si>
  <si>
    <t>Phenanthrene</t>
  </si>
  <si>
    <t>Phenol</t>
  </si>
  <si>
    <t>Pyridine</t>
  </si>
  <si>
    <t>1,1,1,2-Tetrachloroethane</t>
  </si>
  <si>
    <t>1,1,2,2-Tetrachloroethane</t>
  </si>
  <si>
    <t>1,1,2-Trichloroethane</t>
  </si>
  <si>
    <t>1,1-Dichloroethane</t>
  </si>
  <si>
    <t>1,1-Dichloropropene</t>
  </si>
  <si>
    <t>1,2,3-Trichloropropane</t>
  </si>
  <si>
    <t>1,2-Dichloroethane</t>
  </si>
  <si>
    <t>1,2-Dichloropropane</t>
  </si>
  <si>
    <t>1,3-Dichlorobenzene</t>
  </si>
  <si>
    <t>1,3-Dichloropropane</t>
  </si>
  <si>
    <t>1,4-Dichlorobenzene</t>
  </si>
  <si>
    <t>2,2,3-Trimethylbutane</t>
  </si>
  <si>
    <t>2,2-Dichloropropane</t>
  </si>
  <si>
    <t>2,2-Dimethylpentane</t>
  </si>
  <si>
    <t>2,3-Dimethylpentane</t>
  </si>
  <si>
    <t>2,4-Dimethylpentane</t>
  </si>
  <si>
    <t>2-Chlorotoluene</t>
  </si>
  <si>
    <t>2-Nitropropane</t>
  </si>
  <si>
    <t>3-Methylhexane</t>
  </si>
  <si>
    <t>4-Chlorotoluene</t>
  </si>
  <si>
    <t>Acetonitrile</t>
  </si>
  <si>
    <t>Bromobenzene</t>
  </si>
  <si>
    <t>Bromodichloromethane</t>
  </si>
  <si>
    <t>Bromomethane</t>
  </si>
  <si>
    <t>Chlorobenzene</t>
  </si>
  <si>
    <t>Chlorobromomethane</t>
  </si>
  <si>
    <t>Chloromethane</t>
  </si>
  <si>
    <t>Dibromomethane</t>
  </si>
  <si>
    <t>Methyl iodide</t>
  </si>
  <si>
    <t>MTBE (Methyl tert-butyl ether)</t>
  </si>
  <si>
    <t>Vinyl acetate</t>
  </si>
  <si>
    <t>Vinyl chloride</t>
  </si>
  <si>
    <t>non-food</t>
  </si>
  <si>
    <t>food</t>
  </si>
  <si>
    <t>Kidney</t>
  </si>
  <si>
    <t>None</t>
  </si>
  <si>
    <t>Blood</t>
  </si>
  <si>
    <t>CNS</t>
  </si>
  <si>
    <t>Skin</t>
  </si>
  <si>
    <t>Liver</t>
  </si>
  <si>
    <t>OEHHA, 2008</t>
  </si>
  <si>
    <t>Primary</t>
  </si>
  <si>
    <t>Developmental</t>
  </si>
  <si>
    <t>ATSDR, 2007</t>
  </si>
  <si>
    <t>Gastrointestinal</t>
  </si>
  <si>
    <t>NCEA, 2001</t>
  </si>
  <si>
    <t>Secondary *</t>
  </si>
  <si>
    <t>Tertiary *</t>
  </si>
  <si>
    <t>Reduced organ weight</t>
  </si>
  <si>
    <t>USEPA, 1997</t>
  </si>
  <si>
    <t>NDEP, 2008</t>
  </si>
  <si>
    <t>Respiratory System</t>
  </si>
  <si>
    <t>Cardiovascular System</t>
  </si>
  <si>
    <t>Cardiovascular system</t>
  </si>
  <si>
    <t>Reproduction and Development</t>
  </si>
  <si>
    <t>Lungs</t>
  </si>
  <si>
    <t>Bone</t>
  </si>
  <si>
    <t>Reproduction</t>
  </si>
  <si>
    <t>Heart</t>
  </si>
  <si>
    <t>Eyes</t>
  </si>
  <si>
    <t>Body weight</t>
  </si>
  <si>
    <t>Mortality</t>
  </si>
  <si>
    <t>IRIS - USEPA's Integrated Risk Information System. (http://cfpub.epa.gov/ncea/iris/index.cfm)</t>
  </si>
  <si>
    <t>ORNL - Oak Ridge National Laboratory (http://rais.ornl.gov/tox/rap_toxp.shtml)</t>
  </si>
  <si>
    <r>
      <t>NA - Not applicable.  Data is either not applicable for this chemical (</t>
    </r>
    <r>
      <rPr>
        <i/>
        <sz val="10"/>
        <rFont val="Times New Roman"/>
        <family val="1"/>
      </rPr>
      <t>e.g.</t>
    </r>
    <r>
      <rPr>
        <sz val="10"/>
        <rFont val="Times New Roman"/>
        <family val="1"/>
      </rPr>
      <t>, not carcinogenic) or not available.</t>
    </r>
  </si>
  <si>
    <t>CNS - Central Nervous System</t>
  </si>
  <si>
    <t>Oral/Dermal</t>
  </si>
  <si>
    <t>Combined</t>
  </si>
  <si>
    <t>N/A - Not available or not applicable.</t>
  </si>
  <si>
    <t>Uranium-233/234</t>
  </si>
  <si>
    <t>Uranium-235/236</t>
  </si>
  <si>
    <t>1,2-Diphenylhydrazine</t>
  </si>
  <si>
    <t>Dichloromethyl ether</t>
  </si>
  <si>
    <t>Diphenylamine</t>
  </si>
  <si>
    <t>Polychlorinated Biphenyls</t>
  </si>
  <si>
    <t>1,3,5-Trichlorobenzene</t>
  </si>
  <si>
    <t>Aldehydes</t>
  </si>
  <si>
    <t>Acetaldehyde</t>
  </si>
  <si>
    <t>Formaldehyde</t>
  </si>
  <si>
    <t>Polynuclear Aromatic Hydrocarbons</t>
  </si>
  <si>
    <t>(1)(5)</t>
  </si>
  <si>
    <t>Surface</t>
  </si>
  <si>
    <t>(6)</t>
  </si>
  <si>
    <t>(1)(6)</t>
  </si>
  <si>
    <t>(9)</t>
  </si>
  <si>
    <t>Outdoor Dust Inhalation Exposures</t>
  </si>
  <si>
    <t>RfC</t>
  </si>
  <si>
    <t>IUR</t>
  </si>
  <si>
    <t>(mg/m3)</t>
  </si>
  <si>
    <t>Non-Carcinogenic</t>
  </si>
  <si>
    <t>(mg/kg/day)</t>
  </si>
  <si>
    <r>
      <t>(mg/kg-day)</t>
    </r>
    <r>
      <rPr>
        <b/>
        <vertAlign val="superscript"/>
        <sz val="10"/>
        <rFont val="Times New Roman"/>
        <family val="1"/>
      </rPr>
      <t>-1</t>
    </r>
  </si>
  <si>
    <t>Carcinogenic</t>
  </si>
  <si>
    <r>
      <t>(ug/m</t>
    </r>
    <r>
      <rPr>
        <b/>
        <vertAlign val="superscript"/>
        <sz val="10"/>
        <rFont val="Times New Roman"/>
        <family val="1"/>
      </rPr>
      <t>3</t>
    </r>
    <r>
      <rPr>
        <b/>
        <sz val="10"/>
        <rFont val="Times New Roman"/>
        <family val="1"/>
      </rPr>
      <t>)</t>
    </r>
    <r>
      <rPr>
        <b/>
        <vertAlign val="superscript"/>
        <sz val="10"/>
        <rFont val="Times New Roman"/>
        <family val="1"/>
      </rPr>
      <t>-1</t>
    </r>
  </si>
  <si>
    <r>
      <t>(ug/m</t>
    </r>
    <r>
      <rPr>
        <vertAlign val="superscript"/>
        <sz val="10"/>
        <rFont val="Times New Roman"/>
        <family val="1"/>
      </rPr>
      <t>3</t>
    </r>
    <r>
      <rPr>
        <sz val="10"/>
        <rFont val="Times New Roman"/>
        <family val="1"/>
      </rPr>
      <t>)</t>
    </r>
    <r>
      <rPr>
        <vertAlign val="superscript"/>
        <sz val="10"/>
        <rFont val="Times New Roman"/>
        <family val="1"/>
      </rPr>
      <t>-1</t>
    </r>
  </si>
  <si>
    <r>
      <t>(ug/m</t>
    </r>
    <r>
      <rPr>
        <vertAlign val="superscript"/>
        <sz val="10"/>
        <rFont val="Times New Roman"/>
        <family val="1"/>
      </rPr>
      <t>3</t>
    </r>
    <r>
      <rPr>
        <sz val="10"/>
        <rFont val="Times New Roman"/>
        <family val="1"/>
      </rPr>
      <t>)</t>
    </r>
  </si>
  <si>
    <t>ATSDR</t>
  </si>
  <si>
    <t>Lymph system</t>
  </si>
  <si>
    <t>(1) Default PEF used.</t>
  </si>
  <si>
    <t xml:space="preserve">(2) For non-rads, soil concentration × PEF </t>
  </si>
  <si>
    <t>Small intestine</t>
  </si>
  <si>
    <t>Respiratory system</t>
  </si>
  <si>
    <t>---chemical-specific--</t>
  </si>
  <si>
    <t>Radionuclide-specific factors</t>
  </si>
  <si>
    <t>USEPA 2000a, 2009a</t>
  </si>
  <si>
    <t>GSF</t>
  </si>
  <si>
    <t>Maintenance worker dermal adherence factor</t>
  </si>
  <si>
    <t>Commercial worker dermal adherence factor</t>
  </si>
  <si>
    <t>Maintenance worker exposure frequency</t>
  </si>
  <si>
    <t>Commercial worker exposure frequency</t>
  </si>
  <si>
    <t>ED</t>
  </si>
  <si>
    <t>Maintenance worker exposed surface area</t>
  </si>
  <si>
    <t>Commercial worker exposed surface area</t>
  </si>
  <si>
    <t>Maintenance worker soil ingestion rate</t>
  </si>
  <si>
    <t>Commercial worker soil ingestion rate</t>
  </si>
  <si>
    <t>based on 8 hr/d</t>
  </si>
  <si>
    <t>indoor worker</t>
  </si>
  <si>
    <t>outdoor worker</t>
  </si>
  <si>
    <t>Commercial worker area correction factor</t>
  </si>
  <si>
    <t>Maintenance worker area correction factor</t>
  </si>
  <si>
    <t>Commercial worker gamma shielding factor</t>
  </si>
  <si>
    <t>Maintenance worker gamma shielding factor</t>
  </si>
  <si>
    <t>Future Maintenance Worker Exposures</t>
  </si>
  <si>
    <t>Maintenance Worker Exposure Estimates-Soil</t>
  </si>
  <si>
    <t>Skeletal</t>
  </si>
  <si>
    <t>Immune System</t>
  </si>
  <si>
    <t>Reproductive System</t>
  </si>
  <si>
    <t>Nails</t>
  </si>
  <si>
    <t>Hair</t>
  </si>
  <si>
    <t>OEHHA, 2009</t>
  </si>
  <si>
    <t>Reduced body weight</t>
  </si>
  <si>
    <t>Future On-Site Maintenance Worker</t>
  </si>
  <si>
    <t>Immune system</t>
  </si>
  <si>
    <t xml:space="preserve">BIO = bioavailability </t>
  </si>
  <si>
    <t>ATSDR = Agency of Toxic Substances and Disease Registry, as referenced in NDEPs BCL Tables (NDEP 2009).</t>
  </si>
  <si>
    <t>PPRTV = Provisional Peer Reviewed Toxicity Values, National Center for Environmental Assessment (USEPA), as referenced in NDEPs BCL Tables (NDEP 2009).</t>
  </si>
  <si>
    <t>(1) Cr(III), Cr(VI), mercury, nickel and vanadium required the adjustment of the oral toxicity criteria for the dermal soil exposure pathway (USEPA 2004e).</t>
  </si>
  <si>
    <r>
      <t>Dermal</t>
    </r>
    <r>
      <rPr>
        <b/>
        <vertAlign val="superscript"/>
        <sz val="10"/>
        <rFont val="Times New Roman"/>
        <family val="1"/>
      </rPr>
      <t>(1)</t>
    </r>
  </si>
  <si>
    <t>(1) Dermal absorption factors obtained from USEPA 2004e.</t>
  </si>
  <si>
    <r>
      <t>ABS</t>
    </r>
    <r>
      <rPr>
        <b/>
        <vertAlign val="superscript"/>
        <sz val="10"/>
        <rFont val="Times New Roman"/>
        <family val="1"/>
      </rPr>
      <t>(1)</t>
    </r>
  </si>
  <si>
    <t>Soil, Dermal, and Dust</t>
  </si>
  <si>
    <t>Structures</t>
  </si>
  <si>
    <t>PBT(1) or</t>
  </si>
  <si>
    <t xml:space="preserve">Class A </t>
  </si>
  <si>
    <t>Freq.</t>
  </si>
  <si>
    <t>(8)</t>
  </si>
  <si>
    <t>(11)</t>
  </si>
  <si>
    <t>(8) Based on statistical tests, Site concentrations are elevated compared to background.</t>
  </si>
  <si>
    <t>(9) No toxicity criteria or applicable surrogate criteria are available.</t>
  </si>
  <si>
    <t>(10) One carcinogenic polynuclear aromatic hydrocarbon (PAH) is a COPC, therefore all carcinogenic PAHs are COPCs.</t>
  </si>
  <si>
    <t>Closure Plan</t>
  </si>
  <si>
    <t>Construction worker dermal adherence factor</t>
  </si>
  <si>
    <r>
      <t>AF</t>
    </r>
    <r>
      <rPr>
        <vertAlign val="subscript"/>
        <sz val="10"/>
        <rFont val="Times New Roman"/>
        <family val="1"/>
      </rPr>
      <t>cw</t>
    </r>
  </si>
  <si>
    <t>Averaging time, non-carcinogenic, construction worker</t>
  </si>
  <si>
    <r>
      <t>AT</t>
    </r>
    <r>
      <rPr>
        <vertAlign val="subscript"/>
        <sz val="10"/>
        <rFont val="Times New Roman"/>
        <family val="1"/>
      </rPr>
      <t>nc,c</t>
    </r>
  </si>
  <si>
    <t>Construction worker exposure frequency</t>
  </si>
  <si>
    <t>Exposure duration, construction worker</t>
  </si>
  <si>
    <t>Construction worker exposed surface area</t>
  </si>
  <si>
    <t>Construction worker soil ingestion rate</t>
  </si>
  <si>
    <t>Note: Exposure parameters for maintenance workers and commerical workers are based on outdoor</t>
  </si>
  <si>
    <t>S</t>
  </si>
  <si>
    <t>DA</t>
  </si>
  <si>
    <t>VF</t>
  </si>
  <si>
    <t>dimensionless</t>
  </si>
  <si>
    <t>Bulk density</t>
  </si>
  <si>
    <t>pb</t>
  </si>
  <si>
    <t>air filled porosity</t>
  </si>
  <si>
    <t>qa</t>
  </si>
  <si>
    <t>water filled porosity</t>
  </si>
  <si>
    <t>qw</t>
  </si>
  <si>
    <t>total porosity</t>
  </si>
  <si>
    <t>n</t>
  </si>
  <si>
    <t>exposure interval</t>
  </si>
  <si>
    <t>T</t>
  </si>
  <si>
    <t>seconds</t>
  </si>
  <si>
    <t>fraction of organic carbon</t>
  </si>
  <si>
    <t>foc</t>
  </si>
  <si>
    <t>Q/C</t>
  </si>
  <si>
    <t>B</t>
  </si>
  <si>
    <t>Area</t>
  </si>
  <si>
    <t>acre</t>
  </si>
  <si>
    <t>Note: The VF was calculated  using the equations presented in the Soil Screening Guidance (USEPA 2002)</t>
  </si>
  <si>
    <r>
      <t>K</t>
    </r>
    <r>
      <rPr>
        <b/>
        <vertAlign val="subscript"/>
        <sz val="10"/>
        <rFont val="Times New Roman"/>
        <family val="1"/>
      </rPr>
      <t>oc</t>
    </r>
  </si>
  <si>
    <r>
      <t>D</t>
    </r>
    <r>
      <rPr>
        <b/>
        <vertAlign val="subscript"/>
        <sz val="10"/>
        <rFont val="Times New Roman"/>
        <family val="1"/>
      </rPr>
      <t>i</t>
    </r>
  </si>
  <si>
    <r>
      <t>D</t>
    </r>
    <r>
      <rPr>
        <b/>
        <vertAlign val="subscript"/>
        <sz val="10"/>
        <rFont val="Times New Roman"/>
        <family val="1"/>
      </rPr>
      <t>w</t>
    </r>
  </si>
  <si>
    <r>
      <t>H</t>
    </r>
    <r>
      <rPr>
        <b/>
        <vertAlign val="superscript"/>
        <sz val="10"/>
        <rFont val="Times New Roman"/>
        <family val="1"/>
      </rPr>
      <t>i</t>
    </r>
  </si>
  <si>
    <r>
      <t>K</t>
    </r>
    <r>
      <rPr>
        <b/>
        <vertAlign val="subscript"/>
        <sz val="10"/>
        <rFont val="Times New Roman"/>
        <family val="1"/>
      </rPr>
      <t>d</t>
    </r>
  </si>
  <si>
    <r>
      <t>cm</t>
    </r>
    <r>
      <rPr>
        <b/>
        <vertAlign val="superscript"/>
        <sz val="10"/>
        <rFont val="Times New Roman"/>
        <family val="1"/>
      </rPr>
      <t>3</t>
    </r>
    <r>
      <rPr>
        <b/>
        <sz val="10"/>
        <rFont val="Times New Roman"/>
        <family val="1"/>
      </rPr>
      <t>/g</t>
    </r>
  </si>
  <si>
    <r>
      <t>cm</t>
    </r>
    <r>
      <rPr>
        <b/>
        <vertAlign val="superscript"/>
        <sz val="10"/>
        <rFont val="Times New Roman"/>
        <family val="1"/>
      </rPr>
      <t>2</t>
    </r>
    <r>
      <rPr>
        <b/>
        <sz val="10"/>
        <rFont val="Times New Roman"/>
        <family val="1"/>
      </rPr>
      <t>/s</t>
    </r>
  </si>
  <si>
    <r>
      <t>m</t>
    </r>
    <r>
      <rPr>
        <b/>
        <vertAlign val="superscript"/>
        <sz val="10"/>
        <rFont val="Times New Roman"/>
        <family val="1"/>
      </rPr>
      <t>3</t>
    </r>
    <r>
      <rPr>
        <b/>
        <sz val="10"/>
        <rFont val="Times New Roman"/>
        <family val="1"/>
      </rPr>
      <t>/kg</t>
    </r>
  </si>
  <si>
    <r>
      <t>g/m</t>
    </r>
    <r>
      <rPr>
        <vertAlign val="superscript"/>
        <sz val="10"/>
        <rFont val="Times New Roman"/>
        <family val="1"/>
      </rPr>
      <t>3</t>
    </r>
  </si>
  <si>
    <r>
      <t>L</t>
    </r>
    <r>
      <rPr>
        <vertAlign val="subscript"/>
        <sz val="10"/>
        <rFont val="Times New Roman"/>
        <family val="1"/>
      </rPr>
      <t>air</t>
    </r>
    <r>
      <rPr>
        <sz val="10"/>
        <rFont val="Times New Roman"/>
        <family val="1"/>
      </rPr>
      <t>/L</t>
    </r>
    <r>
      <rPr>
        <vertAlign val="subscript"/>
        <sz val="10"/>
        <rFont val="Times New Roman"/>
        <family val="1"/>
      </rPr>
      <t>soil</t>
    </r>
  </si>
  <si>
    <r>
      <t>L</t>
    </r>
    <r>
      <rPr>
        <vertAlign val="subscript"/>
        <sz val="10"/>
        <rFont val="Times New Roman"/>
        <family val="1"/>
      </rPr>
      <t>water</t>
    </r>
    <r>
      <rPr>
        <sz val="10"/>
        <rFont val="Times New Roman"/>
        <family val="1"/>
      </rPr>
      <t>/L</t>
    </r>
    <r>
      <rPr>
        <vertAlign val="subscript"/>
        <sz val="10"/>
        <rFont val="Times New Roman"/>
        <family val="1"/>
      </rPr>
      <t>soil</t>
    </r>
  </si>
  <si>
    <r>
      <t>L</t>
    </r>
    <r>
      <rPr>
        <vertAlign val="subscript"/>
        <sz val="10"/>
        <rFont val="Times New Roman"/>
        <family val="1"/>
      </rPr>
      <t>pore</t>
    </r>
    <r>
      <rPr>
        <sz val="10"/>
        <rFont val="Times New Roman"/>
        <family val="1"/>
      </rPr>
      <t>/L</t>
    </r>
    <r>
      <rPr>
        <vertAlign val="subscript"/>
        <sz val="10"/>
        <rFont val="Times New Roman"/>
        <family val="1"/>
      </rPr>
      <t>soil</t>
    </r>
  </si>
  <si>
    <r>
      <t>g/m</t>
    </r>
    <r>
      <rPr>
        <vertAlign val="superscript"/>
        <sz val="10"/>
        <rFont val="Times New Roman"/>
        <family val="1"/>
      </rPr>
      <t>2</t>
    </r>
    <r>
      <rPr>
        <sz val="10"/>
        <rFont val="Times New Roman"/>
        <family val="1"/>
      </rPr>
      <t>-s per kg/m</t>
    </r>
    <r>
      <rPr>
        <vertAlign val="superscript"/>
        <sz val="10"/>
        <rFont val="Times New Roman"/>
        <family val="1"/>
      </rPr>
      <t>3</t>
    </r>
  </si>
  <si>
    <t>ND</t>
  </si>
  <si>
    <t xml:space="preserve"> and indoor commercial/industrial worker exposure factors, respectively, from USEPA, 2002b.</t>
  </si>
  <si>
    <t>(4)(12)</t>
  </si>
  <si>
    <t>(12) Chemical detected in less than 5 percent of samples and below the residential BCL.</t>
  </si>
  <si>
    <t>Pancreas</t>
  </si>
  <si>
    <t>Averaging time, carcinogenic (inhalation)</t>
  </si>
  <si>
    <t>hours</t>
  </si>
  <si>
    <t>Averaging time, non-carcinogenic, construction worker (inhalation)</t>
  </si>
  <si>
    <t>Exposure duration, construction worker (inhalation)</t>
  </si>
  <si>
    <t>Commercial worker exposure time, indoors</t>
  </si>
  <si>
    <t>Commercial worker exposure time, outdoors</t>
  </si>
  <si>
    <t>Maintenance worker exposure time, indoors</t>
  </si>
  <si>
    <t>Maintenance worker exposure time, outdoors</t>
  </si>
  <si>
    <t>Exposure duration, maintenance/commercial worker (inhalation)</t>
  </si>
  <si>
    <t>Exposure duration, maintenance/commercial worker</t>
  </si>
  <si>
    <t>Averaging time, non-carcinogenic, maintenance/commercial worker</t>
  </si>
  <si>
    <t>Averaging time, non-carcinogenic, maintenance/commercial worker (inhalation)</t>
  </si>
  <si>
    <t>Ammonia</t>
  </si>
  <si>
    <t>Nitrate (as N)</t>
  </si>
  <si>
    <t>Teeth</t>
  </si>
  <si>
    <t>Thyroid</t>
  </si>
  <si>
    <t xml:space="preserve">Standard </t>
  </si>
  <si>
    <t>Min</t>
  </si>
  <si>
    <t>Max</t>
  </si>
  <si>
    <t>ppt</t>
  </si>
  <si>
    <t>ND - Not detected.</t>
  </si>
  <si>
    <r>
      <t>Volatile Inhalation (from Flux)</t>
    </r>
    <r>
      <rPr>
        <vertAlign val="superscript"/>
        <sz val="10"/>
        <rFont val="Times New Roman"/>
        <family val="1"/>
      </rPr>
      <t>(1)</t>
    </r>
  </si>
  <si>
    <t>Note: Target organs for each of the individual COPCs are shown in Table 19.</t>
  </si>
  <si>
    <t>(1) Note that risk estimates for surface flux data were done on a sample-by-sample basis, therefore, risks are presented as a range. See Appendix H for sample-</t>
  </si>
  <si>
    <t>specific risk estimates.</t>
  </si>
  <si>
    <t>(2) For the aldehydes, the volatilization factor was used for inhalation exposures since they are not included on the surface flux analyte list.</t>
  </si>
  <si>
    <t>USEPA 2010</t>
  </si>
  <si>
    <t>ORNL 2010</t>
  </si>
  <si>
    <t>(selenosis) USEPA 2010</t>
  </si>
  <si>
    <t>*According to ORNL (2010) document, all three target organs identified are considered primary target organs.</t>
  </si>
  <si>
    <t>(1)</t>
  </si>
  <si>
    <t>Metals</t>
  </si>
  <si>
    <t>Chromium</t>
  </si>
  <si>
    <t>Ammonia (as N)</t>
  </si>
  <si>
    <t>Cyanide, Total</t>
  </si>
  <si>
    <t>Nitrate</t>
  </si>
  <si>
    <t>Orthophosphate as P</t>
  </si>
  <si>
    <t>Sulfide</t>
  </si>
  <si>
    <t>2,2'-Dichlorobenzil</t>
  </si>
  <si>
    <t>3,3-Dichlorobenzidine</t>
  </si>
  <si>
    <t>4-Nitroaniline</t>
  </si>
  <si>
    <t>bis(2-Chloroethoxy)methane</t>
  </si>
  <si>
    <t>bis(p-Chlorophenyl)disulfide</t>
  </si>
  <si>
    <t>Butylbenzyl phthalate</t>
  </si>
  <si>
    <t>Di-n-butyl phthalate</t>
  </si>
  <si>
    <t>Diphenyl disulfide</t>
  </si>
  <si>
    <t>Diphenyl sulfide</t>
  </si>
  <si>
    <t>Hexachlorobutadiene</t>
  </si>
  <si>
    <t>m,p-Cresols</t>
  </si>
  <si>
    <t>p-Chlorobenzenethiol</t>
  </si>
  <si>
    <t>PCB 105</t>
  </si>
  <si>
    <t>PCB 114</t>
  </si>
  <si>
    <t>PCB 118</t>
  </si>
  <si>
    <t>PCB 123</t>
  </si>
  <si>
    <t>PCB 126</t>
  </si>
  <si>
    <t>PCB 156</t>
  </si>
  <si>
    <t>PCB 157</t>
  </si>
  <si>
    <t>PCB 167</t>
  </si>
  <si>
    <t>PCB 169</t>
  </si>
  <si>
    <t>PCB 189</t>
  </si>
  <si>
    <t>PCB 209</t>
  </si>
  <si>
    <t>PCB 77</t>
  </si>
  <si>
    <t>PCB 81</t>
  </si>
  <si>
    <t>1,1-Dichloroethene</t>
  </si>
  <si>
    <t>1,2-Dichloroethene</t>
  </si>
  <si>
    <t>4-Methyl-2-pentanone (MIBK)</t>
  </si>
  <si>
    <t>Bromoform</t>
  </si>
  <si>
    <t>cis-1,2-Dichloroethene</t>
  </si>
  <si>
    <t>cis-1,3-Dichloropropene</t>
  </si>
  <si>
    <t>Cymene (Isopropyltoluene)</t>
  </si>
  <si>
    <t>Dibromochloromethane</t>
  </si>
  <si>
    <t>Dibromochloropropane</t>
  </si>
  <si>
    <t>Dichloromethane (Methylene chloride)</t>
  </si>
  <si>
    <t>Dimethyldisulfide</t>
  </si>
  <si>
    <t>Freon-11 (Trichlorofluoromethane)</t>
  </si>
  <si>
    <t>Freon-113 (1,1,2-Trifluoro-1,2,2-trichloroethane)</t>
  </si>
  <si>
    <t>Freon-12 (Dichlorodifluoromethane)</t>
  </si>
  <si>
    <t>Heptane</t>
  </si>
  <si>
    <t>Methyl ethyl ketone (2-Butanone)</t>
  </si>
  <si>
    <t>n-Butylbenzene</t>
  </si>
  <si>
    <t>Nonanal</t>
  </si>
  <si>
    <t>n-Propylbenzene</t>
  </si>
  <si>
    <t>sec-Butylbenzene</t>
  </si>
  <si>
    <t>Styrene</t>
  </si>
  <si>
    <t>tert-Butylbenzene</t>
  </si>
  <si>
    <t>Tetrachloroethene</t>
  </si>
  <si>
    <t>trans-1,2-Dichloroethene</t>
  </si>
  <si>
    <t>trans-1,3-Dichloropropene</t>
  </si>
  <si>
    <t>Trichloroethene</t>
  </si>
  <si>
    <t>OEHHA 2010</t>
  </si>
  <si>
    <t>4,4-DDD as surrogate</t>
  </si>
  <si>
    <t>4,4-DDE as surrogate</t>
  </si>
  <si>
    <t>(2)(6)</t>
  </si>
  <si>
    <t>Bromide</t>
  </si>
  <si>
    <t>Chlorate</t>
  </si>
  <si>
    <t>Nitrite</t>
  </si>
  <si>
    <t>(4)(6)(12)</t>
  </si>
  <si>
    <t>Total Kjeldahl Nitrogen (TKN)</t>
  </si>
  <si>
    <t>4-Chloro-3-Methylphenol</t>
  </si>
  <si>
    <t>(4)(10)</t>
  </si>
  <si>
    <t>3,3-dimethylpentane</t>
  </si>
  <si>
    <t>3-ethylpentane</t>
  </si>
  <si>
    <t>2-methylhexane</t>
  </si>
  <si>
    <t>2-hexanone</t>
  </si>
  <si>
    <t>ppt - parts per trillion</t>
  </si>
  <si>
    <t>(3) Dioxin and PCB congeners are not evaluated separately.  Dioxin and PCB congeners are evaluated as TCDD TEQs.  The maximum TCDD TEQ was less than the 50 ppt residential BCL.</t>
  </si>
  <si>
    <t>(11) Lead was not selected as a COPC because the maximum concentration is below 400 mg/kg.</t>
  </si>
  <si>
    <t>UCL Calc Method</t>
  </si>
  <si>
    <t>Bootstrap BCa UCL</t>
  </si>
  <si>
    <t>Bootstrap Percentile UCL</t>
  </si>
  <si>
    <t xml:space="preserve">   concentration, then it is the maximum detected concentration.</t>
  </si>
  <si>
    <t>Antimony and compounds</t>
  </si>
  <si>
    <t>Barium and compounds</t>
  </si>
  <si>
    <t>HEAST</t>
  </si>
  <si>
    <t>IRIS</t>
  </si>
  <si>
    <t>NDEP, 2010</t>
  </si>
  <si>
    <t>Beryllium and compounds</t>
  </si>
  <si>
    <t>Copper and compounds</t>
  </si>
  <si>
    <t>Chromium VI</t>
  </si>
  <si>
    <t>Manganese and compounds</t>
  </si>
  <si>
    <t xml:space="preserve">Manganese </t>
  </si>
  <si>
    <t>5.0E-05</t>
  </si>
  <si>
    <t>1.4E-01</t>
  </si>
  <si>
    <t>Phosphorus (white)</t>
  </si>
  <si>
    <t>2.0E-02</t>
  </si>
  <si>
    <t>CalEPA</t>
  </si>
  <si>
    <t>5.0E-03</t>
  </si>
  <si>
    <t>Strontium, stable</t>
  </si>
  <si>
    <t>Tin and compounds</t>
  </si>
  <si>
    <t>Other Document</t>
  </si>
  <si>
    <t>1.0E-04</t>
  </si>
  <si>
    <t>7.0E-05</t>
  </si>
  <si>
    <t>naphthalene as surrogate</t>
  </si>
  <si>
    <t>HCH (alpha)</t>
  </si>
  <si>
    <t>Surrogate</t>
  </si>
  <si>
    <t>p-Phthalic acid</t>
  </si>
  <si>
    <r>
      <t>Lead</t>
    </r>
    <r>
      <rPr>
        <vertAlign val="superscript"/>
        <sz val="10"/>
        <rFont val="Times New Roman"/>
        <family val="1"/>
      </rPr>
      <t>a</t>
    </r>
  </si>
  <si>
    <t>(13)</t>
  </si>
  <si>
    <t xml:space="preserve">(1) The EPC is either the maximum of the All and Surface 95 UCLs unless it exceeds the maximum detection </t>
  </si>
  <si>
    <t>0.0000091-0.00052</t>
  </si>
  <si>
    <t>0.013</t>
  </si>
  <si>
    <t>4 E-9 - 9 E-8</t>
  </si>
  <si>
    <t>1 E-7 - 2 E-7</t>
  </si>
  <si>
    <t xml:space="preserve">(13) USEPA (1989) states that “Chemicals that are (1) essential human nutrients, (2) present at low concentrations (i.e., only slightly elevated above naturally occurring levels), and (3) toxic only at very high </t>
  </si>
  <si>
    <t xml:space="preserve">doses (i.e., much higher than those that could be associated with contact at the site) need not be considered further in the quantitative risk assessment. Examples of such chemicals are iron, magnesium, </t>
  </si>
  <si>
    <t>calcium, potassium, and sodium.”</t>
  </si>
  <si>
    <r>
      <t>Aldehydes</t>
    </r>
    <r>
      <rPr>
        <i/>
        <vertAlign val="superscript"/>
        <sz val="10"/>
        <rFont val="Times New Roman"/>
        <family val="1"/>
      </rPr>
      <t>2</t>
    </r>
  </si>
  <si>
    <t>Inhalation, fugitive-dust, outdoor, noncancer</t>
  </si>
  <si>
    <t>Inhalation, fugitive-dust, outdoor, cancer</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</si>
</sst>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0.000"/>
    <numFmt numFmtId="166" formatCode="0.0"/>
    <numFmt numFmtId="167" formatCode="0.0000"/>
    <numFmt numFmtId="168" formatCode="0\ E+0"/>
    <numFmt numFmtId="169" formatCode="0.0\ E+0"/>
    <numFmt numFmtId="170" formatCode="0.0E+00"/>
    <numFmt numFmtId="171" formatCode="0.0000000"/>
    <numFmt numFmtId="172" formatCode="0.00000"/>
    <numFmt numFmtId="173" formatCode="0.000000"/>
    <numFmt numFmtId="174" formatCode="0.00000000"/>
    <numFmt numFmtId="175" formatCode="\ 0.00\ E+0"/>
    <numFmt numFmtId="176" formatCode="0E+00"/>
    <numFmt numFmtId="177" formatCode="&quot;see below&quot;"/>
    <numFmt numFmtId="178" formatCode="0.000000000"/>
    <numFmt numFmtId="179" formatCode="0.0000000000"/>
    <numFmt numFmtId="180" formatCode="0.0%"/>
    <numFmt numFmtId="181" formatCode="0.00\ E+0"/>
    <numFmt numFmtId="182" formatCode="#,##0.0"/>
    <numFmt numFmtId="183" formatCode="General_)"/>
    <numFmt numFmtId="184" formatCode="#,##0.000"/>
    <numFmt numFmtId="185" formatCode="&quot;$&quot;#,##0.00"/>
    <numFmt numFmtId="186" formatCode="0.00E+00;\駠"/>
    <numFmt numFmtId="187" formatCode="&quot;- -&quot;"/>
    <numFmt numFmtId="188" formatCode="0.0\ E+0\ "/>
    <numFmt numFmtId="189" formatCode="\&lt;0.0"/>
    <numFmt numFmtId="190" formatCode="\ 0\ E+0"/>
    <numFmt numFmtId="191" formatCode="0.000\ E+0"/>
    <numFmt numFmtId="192" formatCode="\&lt;0"/>
    <numFmt numFmtId="193" formatCode="0.0000%"/>
    <numFmt numFmtId="194" formatCode="m/d/yy;@"/>
    <numFmt numFmtId="195" formatCode="[$-409]dddd\,\ mmmm\ dd\,\ yyyy"/>
    <numFmt numFmtId="196" formatCode="0.000E+00"/>
    <numFmt numFmtId="197" formatCode="&quot;Yes&quot;;&quot;Yes&quot;;&quot;No&quot;"/>
    <numFmt numFmtId="198" formatCode="&quot;True&quot;;&quot;True&quot;;&quot;False&quot;"/>
    <numFmt numFmtId="199" formatCode="&quot;On&quot;;&quot;On&quot;;&quot;Off&quot;"/>
    <numFmt numFmtId="200" formatCode="[$€-2]\ #,##0.00_);[Red]\([$€-2]\ #,##0.00\)"/>
    <numFmt numFmtId="201" formatCode="mm/dd/yy"/>
    <numFmt numFmtId="202" formatCode="0.00000000000"/>
    <numFmt numFmtId="203" formatCode="0.000000000000"/>
    <numFmt numFmtId="204" formatCode="0.0000000000000"/>
    <numFmt numFmtId="205" formatCode="0.00000000000000"/>
    <numFmt numFmtId="206" formatCode="0.000000000000000"/>
    <numFmt numFmtId="207" formatCode="0.0000000000000000"/>
    <numFmt numFmtId="208" formatCode="0.00000000000000000"/>
    <numFmt numFmtId="209" formatCode="0.000000000000000000"/>
    <numFmt numFmtId="210" formatCode="0.0000000000000000000"/>
    <numFmt numFmtId="211" formatCode="0.00\ E+00"/>
    <numFmt numFmtId="212" formatCode="0.0.E+00"/>
    <numFmt numFmtId="213" formatCode="0.0&quot;*&quot;"/>
    <numFmt numFmtId="214" formatCode="0.00\ E+0\ "/>
    <numFmt numFmtId="215" formatCode="0.000000E+00"/>
    <numFmt numFmtId="216" formatCode="0.000%"/>
    <numFmt numFmtId="217" formatCode="0.000E+00;\ĝ"/>
    <numFmt numFmtId="218" formatCode="0.000E+00;\䟘"/>
    <numFmt numFmtId="219" formatCode="0.00E+00;\䟘"/>
    <numFmt numFmtId="220" formatCode="0.0E+00;\䟘"/>
    <numFmt numFmtId="221" formatCode="0E+00;\䟘"/>
    <numFmt numFmtId="222" formatCode="0.0000\ E+0"/>
    <numFmt numFmtId="223" formatCode="&quot;Hexavalent Chromium&quot;"/>
    <numFmt numFmtId="224" formatCode="0.0000E+00"/>
    <numFmt numFmtId="225" formatCode="0.00000\ E+0"/>
  </numFmts>
  <fonts count="30">
    <font>
      <sz val="10"/>
      <name val="Arial"/>
      <family val="0"/>
    </font>
    <font>
      <sz val="12"/>
      <name val="Times New Roman"/>
      <family val="1"/>
    </font>
    <font>
      <b/>
      <sz val="12"/>
      <name val="Times New Roman"/>
      <family val="1"/>
    </font>
    <font>
      <sz val="10"/>
      <name val="Times New Roman"/>
      <family val="1"/>
    </font>
    <font>
      <sz val="10"/>
      <name val="MS Sans Serif"/>
      <family val="0"/>
    </font>
    <font>
      <u val="single"/>
      <sz val="10"/>
      <color indexed="36"/>
      <name val="Arial"/>
      <family val="0"/>
    </font>
    <font>
      <u val="single"/>
      <sz val="10"/>
      <color indexed="12"/>
      <name val="Arial"/>
      <family val="0"/>
    </font>
    <font>
      <b/>
      <sz val="10"/>
      <name val="Times New Roman"/>
      <family val="1"/>
    </font>
    <font>
      <vertAlign val="superscript"/>
      <sz val="10"/>
      <name val="Times New Roman"/>
      <family val="1"/>
    </font>
    <font>
      <vertAlign val="subscript"/>
      <sz val="10"/>
      <name val="Times New Roman"/>
      <family val="1"/>
    </font>
    <font>
      <sz val="8"/>
      <name val="Times New Roman"/>
      <family val="1"/>
    </font>
    <font>
      <b/>
      <vertAlign val="superscript"/>
      <sz val="10"/>
      <name val="Times New Roman"/>
      <family val="1"/>
    </font>
    <font>
      <sz val="10"/>
      <name val="Geneva"/>
      <family val="0"/>
    </font>
    <font>
      <sz val="8"/>
      <name val="Tahoma"/>
      <family val="2"/>
    </font>
    <font>
      <sz val="6"/>
      <name val="Times New Roman"/>
      <family val="1"/>
    </font>
    <font>
      <b/>
      <i/>
      <sz val="12"/>
      <name val="Times New Roman"/>
      <family val="1"/>
    </font>
    <font>
      <u val="single"/>
      <sz val="10"/>
      <name val="Times New Roman"/>
      <family val="1"/>
    </font>
    <font>
      <b/>
      <vertAlign val="subscript"/>
      <sz val="10"/>
      <name val="Times New Roman"/>
      <family val="1"/>
    </font>
    <font>
      <b/>
      <u val="single"/>
      <sz val="10"/>
      <name val="Times New Roman"/>
      <family val="1"/>
    </font>
    <font>
      <sz val="9.5"/>
      <name val="Times New Roman"/>
      <family val="1"/>
    </font>
    <font>
      <i/>
      <sz val="10"/>
      <name val="Times New Roman"/>
      <family val="1"/>
    </font>
    <font>
      <b/>
      <i/>
      <sz val="10"/>
      <name val="Times New Roman"/>
      <family val="1"/>
    </font>
    <font>
      <sz val="11"/>
      <name val="Times New Roman"/>
      <family val="1"/>
    </font>
    <font>
      <sz val="10"/>
      <color indexed="9"/>
      <name val="Times New Roman"/>
      <family val="1"/>
    </font>
    <font>
      <sz val="8"/>
      <name val="Arial"/>
      <family val="0"/>
    </font>
    <font>
      <sz val="8"/>
      <name val="MS Sans Serif"/>
      <family val="0"/>
    </font>
    <font>
      <i/>
      <vertAlign val="superscript"/>
      <sz val="10"/>
      <name val="Times New Roman"/>
      <family val="1"/>
    </font>
    <font>
      <b/>
      <sz val="8"/>
      <name val="Times New Roman"/>
      <family val="1"/>
    </font>
    <font>
      <i/>
      <sz val="8"/>
      <name val="Times New Roman"/>
      <family val="1"/>
    </font>
    <font>
      <vertAlign val="superscript"/>
      <sz val="8"/>
      <name val="Times New Roman"/>
      <family val="1"/>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31"/>
        <bgColor indexed="64"/>
      </patternFill>
    </fill>
  </fills>
  <borders count="18">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3" fillId="0" borderId="0">
      <alignment/>
      <protection/>
    </xf>
    <xf numFmtId="0" fontId="3"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2"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35">
    <xf numFmtId="0" fontId="0" fillId="0" borderId="0" xfId="0" applyAlignment="1">
      <alignment/>
    </xf>
    <xf numFmtId="0" fontId="3" fillId="0" borderId="0" xfId="36" applyFont="1">
      <alignment/>
      <protection/>
    </xf>
    <xf numFmtId="0" fontId="3" fillId="0" borderId="0" xfId="0" applyFont="1" applyAlignment="1">
      <alignment/>
    </xf>
    <xf numFmtId="0" fontId="3" fillId="0" borderId="0" xfId="0" applyFont="1" applyAlignment="1">
      <alignment horizontal="center"/>
    </xf>
    <xf numFmtId="0" fontId="3" fillId="0" borderId="0" xfId="40" applyFont="1" applyBorder="1">
      <alignment/>
      <protection/>
    </xf>
    <xf numFmtId="0" fontId="3" fillId="0" borderId="0" xfId="40" applyFont="1" applyBorder="1" applyAlignment="1">
      <alignment horizontal="center"/>
      <protection/>
    </xf>
    <xf numFmtId="0" fontId="3" fillId="0" borderId="0" xfId="0" applyFont="1" applyBorder="1" applyAlignment="1">
      <alignment/>
    </xf>
    <xf numFmtId="0" fontId="3" fillId="0" borderId="0" xfId="36" applyFont="1" applyFill="1" applyBorder="1">
      <alignment/>
      <protection/>
    </xf>
    <xf numFmtId="0" fontId="7" fillId="0" borderId="0" xfId="36" applyFont="1">
      <alignment/>
      <protection/>
    </xf>
    <xf numFmtId="169" fontId="3" fillId="0" borderId="0" xfId="36" applyNumberFormat="1" applyFont="1" applyAlignment="1">
      <alignment horizontal="center"/>
      <protection/>
    </xf>
    <xf numFmtId="0" fontId="3" fillId="0" borderId="0" xfId="36" applyFont="1" applyFill="1">
      <alignment/>
      <protection/>
    </xf>
    <xf numFmtId="169" fontId="3" fillId="0" borderId="0" xfId="36" applyNumberFormat="1" applyFont="1" applyFill="1">
      <alignment/>
      <protection/>
    </xf>
    <xf numFmtId="165" fontId="3" fillId="0" borderId="0" xfId="36" applyNumberFormat="1" applyFont="1" applyFill="1" applyAlignment="1">
      <alignment horizontal="center"/>
      <protection/>
    </xf>
    <xf numFmtId="169" fontId="3" fillId="0" borderId="0" xfId="36" applyNumberFormat="1" applyFont="1" applyBorder="1" applyAlignment="1">
      <alignment horizontal="center"/>
      <protection/>
    </xf>
    <xf numFmtId="175" fontId="3" fillId="0" borderId="0" xfId="32" applyNumberFormat="1" applyFont="1" applyFill="1" applyBorder="1" applyAlignment="1">
      <alignment horizontal="center"/>
      <protection/>
    </xf>
    <xf numFmtId="0" fontId="3" fillId="0" borderId="0" xfId="0" applyFont="1" applyBorder="1" applyAlignment="1">
      <alignment/>
    </xf>
    <xf numFmtId="0" fontId="3" fillId="0" borderId="0" xfId="39" applyFont="1" applyBorder="1">
      <alignment/>
      <protection/>
    </xf>
    <xf numFmtId="0" fontId="3" fillId="0" borderId="0" xfId="39" applyFont="1" applyBorder="1" applyAlignment="1">
      <alignment horizontal="center"/>
      <protection/>
    </xf>
    <xf numFmtId="169" fontId="3" fillId="0" borderId="0" xfId="39" applyNumberFormat="1" applyFont="1" applyBorder="1">
      <alignment/>
      <protection/>
    </xf>
    <xf numFmtId="0" fontId="3" fillId="0" borderId="0" xfId="39" applyFont="1" applyFill="1" applyBorder="1">
      <alignment/>
      <protection/>
    </xf>
    <xf numFmtId="169" fontId="3" fillId="0" borderId="0" xfId="39" applyNumberFormat="1" applyFont="1" applyBorder="1" applyAlignment="1">
      <alignment horizontal="center"/>
      <protection/>
    </xf>
    <xf numFmtId="0" fontId="3" fillId="0" borderId="1" xfId="0" applyFont="1" applyBorder="1" applyAlignment="1">
      <alignment/>
    </xf>
    <xf numFmtId="0" fontId="3" fillId="0" borderId="0" xfId="0" applyFont="1" applyBorder="1" applyAlignment="1">
      <alignment horizontal="center"/>
    </xf>
    <xf numFmtId="169" fontId="15" fillId="0" borderId="0" xfId="35" applyNumberFormat="1" applyFont="1" applyBorder="1" applyAlignment="1">
      <alignment horizontal="right"/>
      <protection/>
    </xf>
    <xf numFmtId="169" fontId="15" fillId="0" borderId="0" xfId="35" applyNumberFormat="1" applyFont="1" applyAlignment="1">
      <alignment horizontal="right"/>
      <protection/>
    </xf>
    <xf numFmtId="0" fontId="15" fillId="0" borderId="0" xfId="0" applyFont="1" applyBorder="1" applyAlignment="1">
      <alignment horizontal="right"/>
    </xf>
    <xf numFmtId="0" fontId="15" fillId="0" borderId="0" xfId="0" applyFont="1" applyFill="1" applyBorder="1" applyAlignment="1">
      <alignment horizontal="right"/>
    </xf>
    <xf numFmtId="0" fontId="3" fillId="0" borderId="2" xfId="0" applyFont="1" applyBorder="1" applyAlignment="1">
      <alignment/>
    </xf>
    <xf numFmtId="0" fontId="7" fillId="0" borderId="0" xfId="36" applyFont="1" applyAlignment="1">
      <alignment horizontal="center"/>
      <protection/>
    </xf>
    <xf numFmtId="0" fontId="7" fillId="0" borderId="1" xfId="36" applyFont="1" applyBorder="1" applyAlignment="1">
      <alignment horizontal="center"/>
      <protection/>
    </xf>
    <xf numFmtId="0" fontId="3" fillId="0" borderId="0" xfId="32" applyFont="1" applyFill="1" applyBorder="1" applyAlignment="1">
      <alignment/>
      <protection/>
    </xf>
    <xf numFmtId="0" fontId="3" fillId="0" borderId="0" xfId="33" applyFont="1" applyFill="1" applyBorder="1" applyAlignment="1">
      <alignment/>
      <protection/>
    </xf>
    <xf numFmtId="0" fontId="1" fillId="0" borderId="0" xfId="33" applyFont="1" applyFill="1" applyBorder="1" applyAlignment="1">
      <alignment/>
      <protection/>
    </xf>
    <xf numFmtId="0" fontId="3" fillId="0" borderId="0" xfId="28" applyFont="1" applyFill="1" applyBorder="1" applyAlignment="1">
      <alignment/>
      <protection/>
    </xf>
    <xf numFmtId="0" fontId="3" fillId="0" borderId="0" xfId="32" applyFont="1" applyFill="1" applyBorder="1" applyAlignment="1">
      <alignment horizontal="center"/>
      <protection/>
    </xf>
    <xf numFmtId="169" fontId="7" fillId="0" borderId="0" xfId="36" applyNumberFormat="1" applyFont="1" applyAlignment="1">
      <alignment horizontal="center"/>
      <protection/>
    </xf>
    <xf numFmtId="169" fontId="7" fillId="0" borderId="1" xfId="36" applyNumberFormat="1" applyFont="1" applyBorder="1" applyAlignment="1">
      <alignment horizontal="center"/>
      <protection/>
    </xf>
    <xf numFmtId="0" fontId="7" fillId="0" borderId="1" xfId="0" applyFont="1" applyBorder="1" applyAlignment="1">
      <alignment horizontal="center"/>
    </xf>
    <xf numFmtId="0" fontId="7" fillId="0" borderId="0" xfId="40" applyFont="1" applyBorder="1" applyAlignment="1">
      <alignment horizontal="centerContinuous"/>
      <protection/>
    </xf>
    <xf numFmtId="169" fontId="3" fillId="0" borderId="0" xfId="36" applyNumberFormat="1" applyFont="1" applyAlignment="1" quotePrefix="1">
      <alignment horizontal="center"/>
      <protection/>
    </xf>
    <xf numFmtId="0" fontId="3" fillId="0" borderId="0" xfId="35" applyFont="1">
      <alignment/>
      <protection/>
    </xf>
    <xf numFmtId="0" fontId="3" fillId="0" borderId="0" xfId="35" applyFont="1" applyBorder="1" applyAlignment="1">
      <alignment horizontal="center"/>
      <protection/>
    </xf>
    <xf numFmtId="0" fontId="7" fillId="0" borderId="0" xfId="39" applyFont="1" applyBorder="1" applyAlignment="1">
      <alignment horizontal="centerContinuous"/>
      <protection/>
    </xf>
    <xf numFmtId="0" fontId="7" fillId="0" borderId="0" xfId="39" applyFont="1" applyBorder="1" applyAlignment="1">
      <alignment horizontal="center"/>
      <protection/>
    </xf>
    <xf numFmtId="0" fontId="7" fillId="0" borderId="1" xfId="39" applyFont="1" applyBorder="1" applyAlignment="1">
      <alignment horizontal="center"/>
      <protection/>
    </xf>
    <xf numFmtId="0" fontId="7" fillId="0" borderId="1" xfId="39" applyFont="1" applyBorder="1" applyAlignment="1">
      <alignment horizontal="centerContinuous"/>
      <protection/>
    </xf>
    <xf numFmtId="0" fontId="7" fillId="2" borderId="0" xfId="39" applyFont="1" applyFill="1" applyBorder="1" applyAlignment="1">
      <alignment horizontal="centerContinuous"/>
      <protection/>
    </xf>
    <xf numFmtId="0" fontId="18" fillId="0" borderId="0" xfId="39" applyFont="1" applyBorder="1" applyAlignment="1">
      <alignment horizontal="center" wrapText="1"/>
      <protection/>
    </xf>
    <xf numFmtId="0" fontId="10" fillId="0" borderId="0" xfId="39" applyFont="1" applyBorder="1" applyAlignment="1">
      <alignment horizontal="center"/>
      <protection/>
    </xf>
    <xf numFmtId="0" fontId="3" fillId="0" borderId="0" xfId="39" applyFont="1" applyBorder="1" applyAlignment="1">
      <alignment wrapText="1"/>
      <protection/>
    </xf>
    <xf numFmtId="169" fontId="3" fillId="3" borderId="0" xfId="39" applyNumberFormat="1" applyFont="1" applyFill="1" applyBorder="1" applyAlignment="1">
      <alignment horizontal="center"/>
      <protection/>
    </xf>
    <xf numFmtId="0" fontId="3" fillId="3" borderId="0" xfId="39" applyFont="1" applyFill="1" applyBorder="1" applyAlignment="1">
      <alignment horizontal="center"/>
      <protection/>
    </xf>
    <xf numFmtId="0" fontId="10" fillId="0" borderId="0" xfId="39" applyFont="1" applyBorder="1" applyAlignment="1">
      <alignment horizontal="center" wrapText="1"/>
      <protection/>
    </xf>
    <xf numFmtId="166" fontId="3" fillId="3" borderId="0" xfId="39" applyNumberFormat="1" applyFont="1" applyFill="1" applyBorder="1" applyAlignment="1">
      <alignment horizontal="center"/>
      <protection/>
    </xf>
    <xf numFmtId="169" fontId="3" fillId="3" borderId="0" xfId="0" applyNumberFormat="1" applyFont="1" applyFill="1" applyAlignment="1">
      <alignment horizontal="center"/>
    </xf>
    <xf numFmtId="169" fontId="3" fillId="3" borderId="0" xfId="39" applyNumberFormat="1" applyFont="1" applyFill="1" applyBorder="1" applyAlignment="1" quotePrefix="1">
      <alignment horizontal="center"/>
      <protection/>
    </xf>
    <xf numFmtId="0" fontId="3" fillId="0" borderId="0" xfId="39" applyFont="1" applyFill="1" applyBorder="1" applyAlignment="1">
      <alignment horizontal="center"/>
      <protection/>
    </xf>
    <xf numFmtId="0" fontId="3" fillId="0" borderId="0" xfId="39" applyNumberFormat="1" applyFont="1" applyBorder="1" applyAlignment="1">
      <alignment wrapText="1"/>
      <protection/>
    </xf>
    <xf numFmtId="0" fontId="3" fillId="3" borderId="0" xfId="39" applyNumberFormat="1" applyFont="1" applyFill="1" applyBorder="1" applyAlignment="1">
      <alignment wrapText="1"/>
      <protection/>
    </xf>
    <xf numFmtId="169" fontId="3" fillId="3" borderId="2" xfId="39" applyNumberFormat="1" applyFont="1" applyFill="1" applyBorder="1" applyAlignment="1">
      <alignment horizontal="center"/>
      <protection/>
    </xf>
    <xf numFmtId="169" fontId="3" fillId="0" borderId="2" xfId="39" applyNumberFormat="1" applyFont="1" applyBorder="1" applyAlignment="1">
      <alignment horizontal="center"/>
      <protection/>
    </xf>
    <xf numFmtId="169" fontId="3" fillId="3" borderId="2" xfId="0" applyNumberFormat="1" applyFont="1" applyFill="1" applyBorder="1" applyAlignment="1">
      <alignment horizontal="center"/>
    </xf>
    <xf numFmtId="169" fontId="3" fillId="3" borderId="0" xfId="39" applyNumberFormat="1" applyFont="1" applyFill="1" applyBorder="1" applyAlignment="1">
      <alignment horizontal="centerContinuous"/>
      <protection/>
    </xf>
    <xf numFmtId="169" fontId="3" fillId="3" borderId="0" xfId="39" applyNumberFormat="1" applyFont="1" applyFill="1" applyBorder="1" applyAlignment="1">
      <alignment horizontal="center" wrapText="1"/>
      <protection/>
    </xf>
    <xf numFmtId="14" fontId="3" fillId="0" borderId="0" xfId="39" applyNumberFormat="1" applyFont="1" applyFill="1" applyBorder="1" applyAlignment="1" quotePrefix="1">
      <alignment horizontal="center"/>
      <protection/>
    </xf>
    <xf numFmtId="169" fontId="3" fillId="3" borderId="0" xfId="0" applyNumberFormat="1" applyFont="1" applyFill="1" applyBorder="1" applyAlignment="1">
      <alignment horizontal="center"/>
    </xf>
    <xf numFmtId="2" fontId="3" fillId="0" borderId="0" xfId="39" applyNumberFormat="1" applyFont="1" applyFill="1" applyBorder="1" applyAlignment="1">
      <alignment horizontal="center"/>
      <protection/>
    </xf>
    <xf numFmtId="2" fontId="3" fillId="0" borderId="0" xfId="39" applyNumberFormat="1" applyFont="1" applyBorder="1" applyAlignment="1">
      <alignment horizontal="center"/>
      <protection/>
    </xf>
    <xf numFmtId="169" fontId="3" fillId="0" borderId="0" xfId="0" applyNumberFormat="1" applyFont="1" applyFill="1" applyBorder="1" applyAlignment="1">
      <alignment horizontal="center"/>
    </xf>
    <xf numFmtId="0" fontId="3" fillId="0" borderId="0" xfId="23" applyFont="1" applyBorder="1">
      <alignment/>
      <protection/>
    </xf>
    <xf numFmtId="2" fontId="3" fillId="0" borderId="2" xfId="39" applyNumberFormat="1" applyFont="1" applyBorder="1" applyAlignment="1">
      <alignment horizontal="center"/>
      <protection/>
    </xf>
    <xf numFmtId="0" fontId="3" fillId="0" borderId="0" xfId="39" applyFont="1" applyBorder="1" applyAlignment="1">
      <alignment horizontal="left"/>
      <protection/>
    </xf>
    <xf numFmtId="176" fontId="3" fillId="0" borderId="0" xfId="39" applyNumberFormat="1" applyFont="1" applyBorder="1" applyAlignment="1" quotePrefix="1">
      <alignment horizontal="center"/>
      <protection/>
    </xf>
    <xf numFmtId="0" fontId="8" fillId="0" borderId="0" xfId="39" applyFont="1" applyBorder="1">
      <alignment/>
      <protection/>
    </xf>
    <xf numFmtId="169" fontId="3" fillId="0" borderId="2" xfId="35" applyNumberFormat="1" applyFont="1" applyBorder="1">
      <alignment/>
      <protection/>
    </xf>
    <xf numFmtId="169" fontId="7" fillId="0" borderId="1" xfId="39" applyNumberFormat="1" applyFont="1" applyBorder="1" applyAlignment="1">
      <alignment horizontal="centerContinuous"/>
      <protection/>
    </xf>
    <xf numFmtId="169" fontId="7" fillId="0" borderId="1" xfId="39" applyNumberFormat="1" applyFont="1" applyBorder="1" applyAlignment="1">
      <alignment horizontal="center"/>
      <protection/>
    </xf>
    <xf numFmtId="0" fontId="7" fillId="2" borderId="0" xfId="39" applyFont="1" applyFill="1" applyBorder="1" applyAlignment="1">
      <alignment horizontal="centerContinuous" wrapText="1"/>
      <protection/>
    </xf>
    <xf numFmtId="0" fontId="3" fillId="2" borderId="0" xfId="39" applyFont="1" applyFill="1" applyBorder="1" applyAlignment="1">
      <alignment horizontal="centerContinuous"/>
      <protection/>
    </xf>
    <xf numFmtId="1" fontId="3" fillId="2" borderId="0" xfId="39" applyNumberFormat="1" applyFont="1" applyFill="1" applyBorder="1" applyAlignment="1">
      <alignment horizontal="centerContinuous"/>
      <protection/>
    </xf>
    <xf numFmtId="169" fontId="3" fillId="2" borderId="0" xfId="39" applyNumberFormat="1" applyFont="1" applyFill="1" applyBorder="1" applyAlignment="1">
      <alignment horizontal="centerContinuous"/>
      <protection/>
    </xf>
    <xf numFmtId="1" fontId="3" fillId="0" borderId="0" xfId="39" applyNumberFormat="1" applyFont="1" applyBorder="1" applyAlignment="1">
      <alignment horizontal="center"/>
      <protection/>
    </xf>
    <xf numFmtId="0" fontId="3" fillId="0" borderId="0" xfId="39" applyNumberFormat="1" applyFont="1" applyFill="1" applyBorder="1" applyAlignment="1">
      <alignment wrapText="1"/>
      <protection/>
    </xf>
    <xf numFmtId="0" fontId="3" fillId="0" borderId="0" xfId="39" applyFont="1" applyFill="1" applyBorder="1" applyAlignment="1" quotePrefix="1">
      <alignment horizontal="center"/>
      <protection/>
    </xf>
    <xf numFmtId="0" fontId="3" fillId="0" borderId="0" xfId="39" applyFont="1" applyFill="1" applyBorder="1" applyAlignment="1">
      <alignment wrapText="1"/>
      <protection/>
    </xf>
    <xf numFmtId="2" fontId="3" fillId="0" borderId="2" xfId="39" applyNumberFormat="1" applyFont="1" applyFill="1" applyBorder="1" applyAlignment="1">
      <alignment horizontal="center"/>
      <protection/>
    </xf>
    <xf numFmtId="0" fontId="3" fillId="0" borderId="2" xfId="39" applyFont="1" applyFill="1" applyBorder="1" applyAlignment="1" quotePrefix="1">
      <alignment horizontal="center"/>
      <protection/>
    </xf>
    <xf numFmtId="169" fontId="3" fillId="0" borderId="0" xfId="39" applyNumberFormat="1" applyFont="1" applyFill="1" applyBorder="1" applyAlignment="1">
      <alignment horizontal="center"/>
      <protection/>
    </xf>
    <xf numFmtId="0" fontId="18" fillId="0" borderId="0" xfId="39" applyFont="1" applyFill="1" applyBorder="1" applyAlignment="1">
      <alignment horizontal="center" wrapText="1"/>
      <protection/>
    </xf>
    <xf numFmtId="0" fontId="7" fillId="0" borderId="0" xfId="39" applyFont="1" applyFill="1" applyBorder="1" applyAlignment="1">
      <alignment horizontal="center"/>
      <protection/>
    </xf>
    <xf numFmtId="2" fontId="3" fillId="0" borderId="0" xfId="39" applyNumberFormat="1" applyFont="1" applyFill="1" applyBorder="1" applyAlignment="1" quotePrefix="1">
      <alignment horizontal="center"/>
      <protection/>
    </xf>
    <xf numFmtId="0" fontId="3" fillId="0" borderId="0" xfId="39" applyNumberFormat="1" applyFont="1" applyFill="1" applyBorder="1" applyAlignment="1" quotePrefix="1">
      <alignment horizontal="center"/>
      <protection/>
    </xf>
    <xf numFmtId="0" fontId="3" fillId="0" borderId="0" xfId="39" applyNumberFormat="1" applyFont="1" applyFill="1" applyBorder="1" applyAlignment="1">
      <alignment horizontal="center"/>
      <protection/>
    </xf>
    <xf numFmtId="0" fontId="3" fillId="0" borderId="2" xfId="29" applyFont="1" applyFill="1" applyBorder="1" applyAlignment="1">
      <alignment horizontal="left"/>
      <protection/>
    </xf>
    <xf numFmtId="2" fontId="3" fillId="0" borderId="2" xfId="39" applyNumberFormat="1" applyFont="1" applyFill="1" applyBorder="1" applyAlignment="1" quotePrefix="1">
      <alignment horizontal="center"/>
      <protection/>
    </xf>
    <xf numFmtId="0" fontId="3" fillId="0" borderId="0" xfId="39" applyFont="1" applyFill="1" applyBorder="1" applyAlignment="1">
      <alignment horizontal="left"/>
      <protection/>
    </xf>
    <xf numFmtId="176" fontId="3" fillId="0" borderId="0" xfId="39" applyNumberFormat="1" applyFont="1" applyFill="1" applyBorder="1" applyAlignment="1" quotePrefix="1">
      <alignment horizontal="center"/>
      <protection/>
    </xf>
    <xf numFmtId="0" fontId="20" fillId="0" borderId="0" xfId="36" applyFont="1" applyBorder="1" applyAlignment="1">
      <alignment horizontal="centerContinuous"/>
      <protection/>
    </xf>
    <xf numFmtId="0" fontId="7" fillId="0" borderId="0" xfId="36" applyFont="1" applyBorder="1" applyAlignment="1">
      <alignment horizontal="centerContinuous"/>
      <protection/>
    </xf>
    <xf numFmtId="0" fontId="7" fillId="0" borderId="0" xfId="40" applyFont="1" applyBorder="1" applyAlignment="1">
      <alignment horizontal="centerContinuous" wrapText="1"/>
      <protection/>
    </xf>
    <xf numFmtId="0" fontId="3" fillId="0" borderId="0" xfId="35" applyFont="1" applyBorder="1">
      <alignment/>
      <protection/>
    </xf>
    <xf numFmtId="168" fontId="3" fillId="0" borderId="0" xfId="0" applyNumberFormat="1" applyFont="1" applyAlignment="1">
      <alignment horizontal="center"/>
    </xf>
    <xf numFmtId="168" fontId="3" fillId="0" borderId="2" xfId="0" applyNumberFormat="1" applyFont="1" applyBorder="1" applyAlignment="1">
      <alignment horizontal="center"/>
    </xf>
    <xf numFmtId="11" fontId="3" fillId="0" borderId="0" xfId="39" applyNumberFormat="1" applyFont="1" applyFill="1" applyBorder="1" applyAlignment="1">
      <alignment horizontal="center"/>
      <protection/>
    </xf>
    <xf numFmtId="169" fontId="3" fillId="0" borderId="0" xfId="39" applyNumberFormat="1" applyFont="1" applyFill="1" applyBorder="1" applyAlignment="1">
      <alignment horizontal="centerContinuous"/>
      <protection/>
    </xf>
    <xf numFmtId="0" fontId="3" fillId="0" borderId="0" xfId="39" applyFont="1" applyFill="1" applyBorder="1" applyAlignment="1">
      <alignment horizontal="centerContinuous"/>
      <protection/>
    </xf>
    <xf numFmtId="169" fontId="19" fillId="0" borderId="0" xfId="39" applyNumberFormat="1" applyFont="1" applyFill="1" applyBorder="1" applyAlignment="1">
      <alignment horizontal="center"/>
      <protection/>
    </xf>
    <xf numFmtId="0" fontId="3" fillId="0" borderId="0" xfId="0" applyFont="1" applyFill="1" applyBorder="1" applyAlignment="1">
      <alignment horizontal="center"/>
    </xf>
    <xf numFmtId="0" fontId="7" fillId="4" borderId="0" xfId="0" applyFont="1" applyFill="1" applyBorder="1" applyAlignment="1">
      <alignment/>
    </xf>
    <xf numFmtId="0" fontId="3" fillId="4" borderId="0" xfId="0" applyFont="1" applyFill="1" applyBorder="1" applyAlignment="1">
      <alignment/>
    </xf>
    <xf numFmtId="0" fontId="3" fillId="0" borderId="0" xfId="39" applyFont="1" applyBorder="1" applyAlignment="1">
      <alignment/>
      <protection/>
    </xf>
    <xf numFmtId="0" fontId="7" fillId="0" borderId="3" xfId="0" applyFont="1" applyBorder="1" applyAlignment="1">
      <alignment horizontal="center"/>
    </xf>
    <xf numFmtId="0" fontId="7" fillId="0" borderId="1" xfId="0" applyFont="1" applyBorder="1" applyAlignment="1">
      <alignment horizontal="center" wrapText="1"/>
    </xf>
    <xf numFmtId="0" fontId="7" fillId="0" borderId="3" xfId="0" applyFont="1" applyBorder="1" applyAlignment="1">
      <alignment horizontal="center"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1" fillId="0" borderId="0" xfId="0" applyFont="1" applyAlignment="1">
      <alignment/>
    </xf>
    <xf numFmtId="169" fontId="7" fillId="0" borderId="0" xfId="39" applyNumberFormat="1" applyFont="1" applyBorder="1" applyAlignment="1">
      <alignment horizontal="center"/>
      <protection/>
    </xf>
    <xf numFmtId="169" fontId="7" fillId="2" borderId="0" xfId="39" applyNumberFormat="1" applyFont="1" applyFill="1" applyBorder="1" applyAlignment="1">
      <alignment horizontal="centerContinuous"/>
      <protection/>
    </xf>
    <xf numFmtId="0" fontId="22" fillId="0" borderId="0" xfId="0" applyFont="1" applyAlignment="1">
      <alignment/>
    </xf>
    <xf numFmtId="0" fontId="0" fillId="0" borderId="2" xfId="0" applyBorder="1" applyAlignment="1">
      <alignment/>
    </xf>
    <xf numFmtId="168" fontId="7" fillId="0" borderId="0" xfId="0" applyNumberFormat="1" applyFont="1" applyAlignment="1">
      <alignment horizontal="centerContinuous"/>
    </xf>
    <xf numFmtId="168" fontId="3" fillId="0" borderId="0" xfId="0" applyNumberFormat="1" applyFont="1" applyAlignment="1">
      <alignment/>
    </xf>
    <xf numFmtId="168" fontId="7" fillId="0" borderId="1" xfId="0" applyNumberFormat="1" applyFont="1" applyBorder="1" applyAlignment="1">
      <alignment horizontal="centerContinuous"/>
    </xf>
    <xf numFmtId="168" fontId="3" fillId="0" borderId="1" xfId="0" applyNumberFormat="1" applyFont="1" applyBorder="1" applyAlignment="1">
      <alignment horizontal="center"/>
    </xf>
    <xf numFmtId="0" fontId="16" fillId="0" borderId="0" xfId="0" applyFont="1" applyAlignment="1">
      <alignment/>
    </xf>
    <xf numFmtId="168" fontId="1" fillId="0" borderId="0" xfId="0" applyNumberFormat="1" applyFont="1" applyAlignment="1">
      <alignment horizontal="center"/>
    </xf>
    <xf numFmtId="168" fontId="22" fillId="0" borderId="0" xfId="0" applyNumberFormat="1" applyFont="1" applyAlignment="1">
      <alignment/>
    </xf>
    <xf numFmtId="168" fontId="1" fillId="0" borderId="0" xfId="0" applyNumberFormat="1" applyFont="1" applyAlignment="1">
      <alignment/>
    </xf>
    <xf numFmtId="0" fontId="3" fillId="0" borderId="0" xfId="0" applyFont="1" applyFill="1" applyAlignment="1">
      <alignment/>
    </xf>
    <xf numFmtId="0" fontId="8" fillId="0" borderId="0" xfId="0" applyFont="1" applyFill="1" applyAlignment="1">
      <alignment/>
    </xf>
    <xf numFmtId="170" fontId="3" fillId="0" borderId="0" xfId="36" applyNumberFormat="1" applyFont="1">
      <alignment/>
      <protection/>
    </xf>
    <xf numFmtId="14" fontId="3" fillId="0" borderId="0" xfId="39" applyNumberFormat="1" applyFont="1" applyFill="1" applyBorder="1" applyAlignment="1">
      <alignment horizontal="center"/>
      <protection/>
    </xf>
    <xf numFmtId="0" fontId="3" fillId="0" borderId="0" xfId="0" applyFont="1" applyFill="1" applyBorder="1" applyAlignment="1">
      <alignment/>
    </xf>
    <xf numFmtId="0" fontId="3" fillId="0" borderId="1" xfId="29" applyFont="1" applyBorder="1" applyAlignment="1">
      <alignment horizontal="left"/>
      <protection/>
    </xf>
    <xf numFmtId="169" fontId="3" fillId="0" borderId="1" xfId="39" applyNumberFormat="1" applyFont="1" applyFill="1" applyBorder="1" applyAlignment="1">
      <alignment horizontal="center"/>
      <protection/>
    </xf>
    <xf numFmtId="169" fontId="3" fillId="3" borderId="1" xfId="39" applyNumberFormat="1" applyFont="1" applyFill="1" applyBorder="1" applyAlignment="1">
      <alignment horizontal="center"/>
      <protection/>
    </xf>
    <xf numFmtId="0" fontId="7" fillId="0" borderId="0" xfId="0" applyFont="1" applyBorder="1" applyAlignment="1">
      <alignment/>
    </xf>
    <xf numFmtId="0" fontId="3" fillId="0" borderId="0" xfId="0" applyFont="1" applyBorder="1" applyAlignment="1">
      <alignment horizontal="centerContinuous"/>
    </xf>
    <xf numFmtId="0" fontId="7" fillId="0" borderId="5" xfId="0" applyFont="1" applyBorder="1" applyAlignment="1">
      <alignment/>
    </xf>
    <xf numFmtId="0" fontId="7" fillId="0" borderId="6" xfId="0" applyFont="1" applyBorder="1" applyAlignment="1">
      <alignment horizontal="centerContinuous"/>
    </xf>
    <xf numFmtId="0" fontId="7" fillId="0" borderId="5" xfId="0" applyFont="1" applyBorder="1" applyAlignment="1">
      <alignment horizontal="centerContinuous"/>
    </xf>
    <xf numFmtId="0" fontId="7" fillId="0" borderId="7" xfId="0" applyFont="1" applyBorder="1" applyAlignment="1">
      <alignment horizontal="center"/>
    </xf>
    <xf numFmtId="0" fontId="7" fillId="0" borderId="1" xfId="40" applyFont="1" applyBorder="1">
      <alignment/>
      <protection/>
    </xf>
    <xf numFmtId="0" fontId="3" fillId="0" borderId="1" xfId="40" applyFont="1" applyBorder="1">
      <alignment/>
      <protection/>
    </xf>
    <xf numFmtId="0" fontId="14" fillId="0" borderId="1" xfId="35" applyFont="1" applyBorder="1" applyAlignment="1">
      <alignment vertical="center"/>
      <protection/>
    </xf>
    <xf numFmtId="0" fontId="3" fillId="0" borderId="1" xfId="35" applyFont="1" applyBorder="1">
      <alignment/>
      <protection/>
    </xf>
    <xf numFmtId="169" fontId="3" fillId="0" borderId="1" xfId="35" applyNumberFormat="1" applyFont="1" applyBorder="1">
      <alignment/>
      <protection/>
    </xf>
    <xf numFmtId="0" fontId="3" fillId="0" borderId="1" xfId="35" applyFont="1" applyBorder="1" applyAlignment="1">
      <alignment horizontal="center"/>
      <protection/>
    </xf>
    <xf numFmtId="169" fontId="3" fillId="0" borderId="1" xfId="35" applyNumberFormat="1" applyFont="1" applyBorder="1" applyAlignment="1">
      <alignment horizontal="center"/>
      <protection/>
    </xf>
    <xf numFmtId="169" fontId="1" fillId="0" borderId="1" xfId="35" applyNumberFormat="1" applyFont="1" applyBorder="1">
      <alignment/>
      <protection/>
    </xf>
    <xf numFmtId="2" fontId="3" fillId="0" borderId="1" xfId="39" applyNumberFormat="1" applyFont="1" applyBorder="1" applyAlignment="1">
      <alignment horizontal="center"/>
      <protection/>
    </xf>
    <xf numFmtId="169" fontId="3" fillId="0" borderId="1" xfId="39" applyNumberFormat="1" applyFont="1" applyBorder="1" applyAlignment="1">
      <alignment horizontal="center"/>
      <protection/>
    </xf>
    <xf numFmtId="2" fontId="10" fillId="0" borderId="8" xfId="39" applyNumberFormat="1" applyFont="1" applyBorder="1" applyAlignment="1">
      <alignment horizontal="center"/>
      <protection/>
    </xf>
    <xf numFmtId="0" fontId="14" fillId="0" borderId="0" xfId="35" applyFont="1" applyBorder="1" applyAlignment="1">
      <alignment vertical="center"/>
      <protection/>
    </xf>
    <xf numFmtId="169" fontId="3" fillId="0" borderId="0" xfId="35" applyNumberFormat="1" applyFont="1" applyBorder="1">
      <alignment/>
      <protection/>
    </xf>
    <xf numFmtId="169" fontId="1" fillId="0" borderId="0" xfId="35" applyNumberFormat="1" applyFont="1" applyBorder="1">
      <alignment/>
      <protection/>
    </xf>
    <xf numFmtId="0" fontId="7" fillId="0" borderId="6" xfId="39" applyFont="1" applyBorder="1" applyAlignment="1">
      <alignment horizontal="center"/>
      <protection/>
    </xf>
    <xf numFmtId="169" fontId="7" fillId="0" borderId="9" xfId="39" applyNumberFormat="1" applyFont="1" applyBorder="1" applyAlignment="1">
      <alignment horizontal="centerContinuous"/>
      <protection/>
    </xf>
    <xf numFmtId="0" fontId="7" fillId="0" borderId="9" xfId="39" applyFont="1" applyBorder="1" applyAlignment="1">
      <alignment horizontal="centerContinuous"/>
      <protection/>
    </xf>
    <xf numFmtId="2" fontId="3" fillId="0" borderId="1" xfId="39" applyNumberFormat="1" applyFont="1" applyFill="1" applyBorder="1" applyAlignment="1">
      <alignment horizontal="center"/>
      <protection/>
    </xf>
    <xf numFmtId="2" fontId="3" fillId="0" borderId="1" xfId="39" applyNumberFormat="1" applyFont="1" applyFill="1" applyBorder="1" applyAlignment="1" quotePrefix="1">
      <alignment horizontal="center"/>
      <protection/>
    </xf>
    <xf numFmtId="0" fontId="7" fillId="0" borderId="0" xfId="0" applyFont="1" applyBorder="1" applyAlignment="1">
      <alignment horizontal="center" wrapText="1"/>
    </xf>
    <xf numFmtId="0" fontId="21" fillId="0" borderId="1" xfId="0" applyFont="1" applyBorder="1" applyAlignment="1">
      <alignment horizontal="center" wrapText="1"/>
    </xf>
    <xf numFmtId="0" fontId="7" fillId="0" borderId="10" xfId="0" applyFont="1" applyFill="1" applyBorder="1" applyAlignment="1">
      <alignment horizontal="center" wrapText="1"/>
    </xf>
    <xf numFmtId="0" fontId="7" fillId="0" borderId="11" xfId="0" applyFont="1" applyBorder="1" applyAlignment="1">
      <alignment horizontal="centerContinuous"/>
    </xf>
    <xf numFmtId="0" fontId="7" fillId="0" borderId="10" xfId="0" applyFont="1" applyBorder="1" applyAlignment="1">
      <alignment horizontal="center" wrapText="1"/>
    </xf>
    <xf numFmtId="0" fontId="21" fillId="0" borderId="0" xfId="0" applyFont="1" applyFill="1" applyBorder="1" applyAlignment="1">
      <alignment horizontal="right"/>
    </xf>
    <xf numFmtId="169" fontId="21" fillId="0" borderId="0" xfId="35" applyNumberFormat="1" applyFont="1" applyBorder="1" applyAlignment="1">
      <alignment horizontal="right"/>
      <protection/>
    </xf>
    <xf numFmtId="169" fontId="21" fillId="0" borderId="0" xfId="35" applyNumberFormat="1" applyFont="1" applyAlignment="1">
      <alignment horizontal="right"/>
      <protection/>
    </xf>
    <xf numFmtId="0" fontId="21" fillId="0" borderId="0" xfId="0" applyFont="1" applyBorder="1" applyAlignment="1">
      <alignment horizontal="right"/>
    </xf>
    <xf numFmtId="0" fontId="7" fillId="0" borderId="11" xfId="0" applyFont="1" applyBorder="1" applyAlignment="1">
      <alignment horizontal="center"/>
    </xf>
    <xf numFmtId="0" fontId="3" fillId="0" borderId="12" xfId="0" applyFont="1" applyFill="1" applyBorder="1" applyAlignment="1">
      <alignment vertical="center"/>
    </xf>
    <xf numFmtId="0" fontId="3" fillId="0" borderId="9" xfId="0" applyFont="1" applyFill="1" applyBorder="1" applyAlignment="1">
      <alignment horizontal="center" vertical="center"/>
    </xf>
    <xf numFmtId="9" fontId="3" fillId="0" borderId="9" xfId="41" applyFont="1" applyBorder="1" applyAlignment="1">
      <alignment horizontal="center" vertical="center"/>
    </xf>
    <xf numFmtId="0" fontId="3" fillId="0" borderId="9" xfId="0" applyFont="1" applyBorder="1" applyAlignment="1">
      <alignment horizontal="center" vertical="center"/>
    </xf>
    <xf numFmtId="1" fontId="3" fillId="0" borderId="9" xfId="0" applyNumberFormat="1" applyFont="1" applyBorder="1" applyAlignment="1">
      <alignment horizontal="center" vertical="center"/>
    </xf>
    <xf numFmtId="1" fontId="3" fillId="0" borderId="12" xfId="0" applyNumberFormat="1" applyFont="1" applyBorder="1" applyAlignment="1">
      <alignment horizontal="center" vertical="center"/>
    </xf>
    <xf numFmtId="169" fontId="3" fillId="0" borderId="9" xfId="0" applyNumberFormat="1" applyFont="1" applyBorder="1" applyAlignment="1">
      <alignment horizontal="center" vertical="center"/>
    </xf>
    <xf numFmtId="0" fontId="3" fillId="0" borderId="12" xfId="0" applyFont="1" applyBorder="1" applyAlignment="1">
      <alignment horizontal="center" vertical="center"/>
    </xf>
    <xf numFmtId="169"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0" xfId="0" applyFont="1" applyBorder="1" applyAlignment="1">
      <alignment vertical="center"/>
    </xf>
    <xf numFmtId="166" fontId="3" fillId="0" borderId="9" xfId="0" applyNumberFormat="1" applyFont="1" applyBorder="1" applyAlignment="1">
      <alignment horizontal="center" vertical="center"/>
    </xf>
    <xf numFmtId="2" fontId="3" fillId="0" borderId="9" xfId="0" applyNumberFormat="1" applyFont="1" applyBorder="1" applyAlignment="1">
      <alignment horizontal="center" vertical="center"/>
    </xf>
    <xf numFmtId="2" fontId="3" fillId="0" borderId="12" xfId="0" applyNumberFormat="1" applyFont="1" applyBorder="1" applyAlignment="1">
      <alignment horizontal="center" vertical="center"/>
    </xf>
    <xf numFmtId="169" fontId="3" fillId="0" borderId="13" xfId="0" applyNumberFormat="1" applyFont="1" applyBorder="1" applyAlignment="1">
      <alignment horizontal="center" vertical="center"/>
    </xf>
    <xf numFmtId="0" fontId="3" fillId="4" borderId="12" xfId="0" applyFont="1" applyFill="1" applyBorder="1" applyAlignment="1">
      <alignment vertical="center"/>
    </xf>
    <xf numFmtId="166" fontId="3" fillId="0" borderId="12" xfId="0" applyNumberFormat="1" applyFont="1" applyBorder="1" applyAlignment="1">
      <alignment horizontal="center" vertical="center"/>
    </xf>
    <xf numFmtId="0" fontId="3" fillId="0" borderId="13" xfId="0" applyFont="1" applyBorder="1" applyAlignment="1" quotePrefix="1">
      <alignment horizontal="center" vertical="center"/>
    </xf>
    <xf numFmtId="169" fontId="3" fillId="0" borderId="13" xfId="0" applyNumberFormat="1" applyFont="1" applyBorder="1" applyAlignment="1" quotePrefix="1">
      <alignment horizontal="center" vertical="center"/>
    </xf>
    <xf numFmtId="165" fontId="3" fillId="0" borderId="9" xfId="0" applyNumberFormat="1" applyFont="1" applyBorder="1" applyAlignment="1">
      <alignment horizontal="center" vertical="center"/>
    </xf>
    <xf numFmtId="165" fontId="3" fillId="0" borderId="12" xfId="0" applyNumberFormat="1" applyFont="1" applyBorder="1" applyAlignment="1">
      <alignment horizontal="center" vertical="center"/>
    </xf>
    <xf numFmtId="0" fontId="3" fillId="0" borderId="14" xfId="0" applyFont="1" applyBorder="1" applyAlignment="1">
      <alignment horizontal="center" vertical="center" wrapText="1"/>
    </xf>
    <xf numFmtId="0" fontId="3" fillId="3" borderId="13" xfId="0" applyFont="1" applyFill="1" applyBorder="1" applyAlignment="1">
      <alignment horizontal="center" vertical="center"/>
    </xf>
    <xf numFmtId="169" fontId="3" fillId="3" borderId="13" xfId="0" applyNumberFormat="1" applyFont="1" applyFill="1" applyBorder="1" applyAlignment="1">
      <alignment horizontal="center" vertical="center"/>
    </xf>
    <xf numFmtId="172" fontId="3" fillId="0" borderId="13" xfId="0" applyNumberFormat="1" applyFont="1" applyBorder="1" applyAlignment="1">
      <alignment horizontal="center" vertical="center"/>
    </xf>
    <xf numFmtId="11" fontId="3" fillId="0" borderId="13" xfId="0" applyNumberFormat="1" applyFont="1" applyBorder="1" applyAlignment="1">
      <alignment horizontal="center" vertical="center"/>
    </xf>
    <xf numFmtId="0" fontId="3" fillId="0" borderId="12" xfId="0" applyFont="1" applyBorder="1" applyAlignment="1" quotePrefix="1">
      <alignment horizontal="center" vertical="center"/>
    </xf>
    <xf numFmtId="166" fontId="3" fillId="0" borderId="13" xfId="0" applyNumberFormat="1" applyFont="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9" fontId="3" fillId="0" borderId="1" xfId="41" applyFont="1" applyBorder="1" applyAlignment="1">
      <alignment horizontal="center" vertical="center"/>
    </xf>
    <xf numFmtId="0" fontId="3" fillId="0" borderId="1" xfId="0" applyFont="1" applyBorder="1" applyAlignment="1">
      <alignment horizontal="center" vertical="center"/>
    </xf>
    <xf numFmtId="166"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2" fontId="3" fillId="0" borderId="3" xfId="0" applyNumberFormat="1" applyFont="1" applyBorder="1" applyAlignment="1">
      <alignment horizontal="center" vertical="center"/>
    </xf>
    <xf numFmtId="169" fontId="3" fillId="0" borderId="1" xfId="0" applyNumberFormat="1" applyFont="1" applyBorder="1" applyAlignment="1">
      <alignment horizontal="center" vertical="center"/>
    </xf>
    <xf numFmtId="166" fontId="3" fillId="0" borderId="3" xfId="0" applyNumberFormat="1" applyFont="1" applyBorder="1" applyAlignment="1">
      <alignment horizontal="center" vertical="center"/>
    </xf>
    <xf numFmtId="169"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quotePrefix="1">
      <alignment horizontal="center" vertical="center"/>
    </xf>
    <xf numFmtId="0" fontId="3" fillId="0" borderId="4" xfId="0" applyFont="1" applyBorder="1" applyAlignment="1">
      <alignment horizontal="center" vertical="center"/>
    </xf>
    <xf numFmtId="0" fontId="3" fillId="4" borderId="0" xfId="0" applyFont="1" applyFill="1" applyBorder="1" applyAlignment="1">
      <alignment horizontal="center"/>
    </xf>
    <xf numFmtId="0" fontId="3" fillId="0" borderId="1" xfId="39" applyFont="1" applyFill="1" applyBorder="1" applyAlignment="1">
      <alignment horizontal="center"/>
      <protection/>
    </xf>
    <xf numFmtId="0" fontId="2" fillId="0" borderId="0" xfId="0" applyNumberFormat="1" applyFont="1" applyBorder="1" applyAlignment="1">
      <alignment horizontal="left"/>
    </xf>
    <xf numFmtId="0" fontId="1" fillId="0" borderId="0" xfId="0" applyNumberFormat="1" applyFont="1" applyBorder="1" applyAlignment="1">
      <alignment/>
    </xf>
    <xf numFmtId="0" fontId="7" fillId="0" borderId="5" xfId="0" applyNumberFormat="1" applyFont="1" applyBorder="1" applyAlignment="1">
      <alignment horizontal="left"/>
    </xf>
    <xf numFmtId="0" fontId="3" fillId="0" borderId="11" xfId="0" applyNumberFormat="1" applyFont="1" applyBorder="1" applyAlignment="1">
      <alignment horizontal="center"/>
    </xf>
    <xf numFmtId="0" fontId="7" fillId="0" borderId="14" xfId="0" applyNumberFormat="1" applyFont="1" applyBorder="1" applyAlignment="1">
      <alignment horizontal="centerContinuous" wrapText="1"/>
    </xf>
    <xf numFmtId="0" fontId="3" fillId="0" borderId="9" xfId="0" applyNumberFormat="1" applyFont="1" applyBorder="1" applyAlignment="1">
      <alignment horizontal="centerContinuous" wrapText="1"/>
    </xf>
    <xf numFmtId="0" fontId="7" fillId="0" borderId="14" xfId="0" applyNumberFormat="1" applyFont="1" applyBorder="1" applyAlignment="1">
      <alignment horizontal="centerContinuous"/>
    </xf>
    <xf numFmtId="0" fontId="3" fillId="0" borderId="9" xfId="0" applyNumberFormat="1" applyFont="1" applyBorder="1" applyAlignment="1">
      <alignment horizontal="centerContinuous"/>
    </xf>
    <xf numFmtId="0" fontId="1" fillId="0" borderId="0" xfId="0" applyNumberFormat="1" applyFont="1" applyBorder="1" applyAlignment="1">
      <alignment/>
    </xf>
    <xf numFmtId="0" fontId="7" fillId="0" borderId="3" xfId="37" applyFont="1" applyBorder="1" applyAlignment="1">
      <alignment horizontal="center"/>
      <protection/>
    </xf>
    <xf numFmtId="0" fontId="7" fillId="0" borderId="1" xfId="21" applyFont="1" applyBorder="1" applyAlignment="1">
      <alignment horizontal="center" wrapText="1"/>
      <protection/>
    </xf>
    <xf numFmtId="0" fontId="3" fillId="0" borderId="13" xfId="37" applyFont="1" applyBorder="1" applyAlignment="1">
      <alignment horizontal="center" wrapText="1"/>
      <protection/>
    </xf>
    <xf numFmtId="0" fontId="3" fillId="0" borderId="13" xfId="37" applyFont="1" applyBorder="1" applyAlignment="1">
      <alignment horizontal="center"/>
      <protection/>
    </xf>
    <xf numFmtId="0" fontId="3" fillId="0" borderId="14" xfId="37" applyFont="1" applyBorder="1" applyAlignment="1">
      <alignment horizontal="center"/>
      <protection/>
    </xf>
    <xf numFmtId="0" fontId="3" fillId="0" borderId="0" xfId="37" applyFont="1">
      <alignment/>
      <protection/>
    </xf>
    <xf numFmtId="0" fontId="3" fillId="0" borderId="15" xfId="37" applyFont="1" applyBorder="1">
      <alignment/>
      <protection/>
    </xf>
    <xf numFmtId="0" fontId="3" fillId="0" borderId="16" xfId="37" applyFont="1" applyBorder="1" applyAlignment="1">
      <alignment horizontal="center"/>
      <protection/>
    </xf>
    <xf numFmtId="165" fontId="3" fillId="0" borderId="16" xfId="37" applyNumberFormat="1" applyFont="1" applyFill="1" applyBorder="1" applyAlignment="1">
      <alignment horizontal="center"/>
      <protection/>
    </xf>
    <xf numFmtId="167" fontId="3" fillId="0" borderId="16" xfId="37" applyNumberFormat="1" applyFont="1" applyFill="1" applyBorder="1" applyAlignment="1">
      <alignment horizontal="center"/>
      <protection/>
    </xf>
    <xf numFmtId="174" fontId="3" fillId="0" borderId="16" xfId="37" applyNumberFormat="1" applyFont="1" applyFill="1" applyBorder="1" applyAlignment="1">
      <alignment horizontal="center"/>
      <protection/>
    </xf>
    <xf numFmtId="172" fontId="3" fillId="0" borderId="16" xfId="37" applyNumberFormat="1" applyFont="1" applyFill="1" applyBorder="1" applyAlignment="1">
      <alignment horizontal="center"/>
      <protection/>
    </xf>
    <xf numFmtId="171" fontId="3" fillId="0" borderId="16" xfId="37" applyNumberFormat="1" applyFont="1" applyFill="1" applyBorder="1" applyAlignment="1">
      <alignment horizontal="center"/>
      <protection/>
    </xf>
    <xf numFmtId="172" fontId="3" fillId="0" borderId="17" xfId="37" applyNumberFormat="1" applyFont="1" applyFill="1" applyBorder="1" applyAlignment="1">
      <alignment horizontal="center"/>
      <protection/>
    </xf>
    <xf numFmtId="166" fontId="3" fillId="4" borderId="16" xfId="37" applyNumberFormat="1" applyFont="1" applyFill="1" applyBorder="1" applyAlignment="1">
      <alignment horizontal="center"/>
      <protection/>
    </xf>
    <xf numFmtId="166" fontId="3" fillId="0" borderId="16" xfId="37" applyNumberFormat="1" applyFont="1" applyFill="1" applyBorder="1" applyAlignment="1">
      <alignment horizontal="center"/>
      <protection/>
    </xf>
    <xf numFmtId="166" fontId="3" fillId="0" borderId="17" xfId="37" applyNumberFormat="1" applyFont="1" applyFill="1" applyBorder="1" applyAlignment="1">
      <alignment horizontal="center"/>
      <protection/>
    </xf>
    <xf numFmtId="173" fontId="3" fillId="0" borderId="16" xfId="37" applyNumberFormat="1" applyFont="1" applyFill="1" applyBorder="1" applyAlignment="1">
      <alignment horizontal="center"/>
      <protection/>
    </xf>
    <xf numFmtId="173" fontId="3" fillId="0" borderId="17" xfId="37" applyNumberFormat="1" applyFont="1" applyFill="1" applyBorder="1" applyAlignment="1">
      <alignment horizontal="center"/>
      <protection/>
    </xf>
    <xf numFmtId="2" fontId="3" fillId="0" borderId="16" xfId="37" applyNumberFormat="1" applyFont="1" applyFill="1" applyBorder="1" applyAlignment="1">
      <alignment horizontal="center"/>
      <protection/>
    </xf>
    <xf numFmtId="165" fontId="3" fillId="0" borderId="17" xfId="37" applyNumberFormat="1" applyFont="1" applyFill="1" applyBorder="1" applyAlignment="1">
      <alignment horizontal="center"/>
      <protection/>
    </xf>
    <xf numFmtId="1" fontId="3" fillId="4" borderId="16" xfId="37" applyNumberFormat="1" applyFont="1" applyFill="1" applyBorder="1" applyAlignment="1">
      <alignment horizontal="center"/>
      <protection/>
    </xf>
    <xf numFmtId="1" fontId="3" fillId="0" borderId="16" xfId="37" applyNumberFormat="1" applyFont="1" applyFill="1" applyBorder="1" applyAlignment="1">
      <alignment horizontal="center"/>
      <protection/>
    </xf>
    <xf numFmtId="1" fontId="3" fillId="0" borderId="17" xfId="37" applyNumberFormat="1" applyFont="1" applyFill="1" applyBorder="1" applyAlignment="1">
      <alignment horizontal="center"/>
      <protection/>
    </xf>
    <xf numFmtId="167" fontId="3" fillId="0" borderId="17" xfId="37" applyNumberFormat="1" applyFont="1" applyFill="1" applyBorder="1" applyAlignment="1">
      <alignment horizontal="center"/>
      <protection/>
    </xf>
    <xf numFmtId="169" fontId="3" fillId="0" borderId="16" xfId="37" applyNumberFormat="1" applyFont="1" applyFill="1" applyBorder="1" applyAlignment="1">
      <alignment horizontal="center"/>
      <protection/>
    </xf>
    <xf numFmtId="169" fontId="3" fillId="0" borderId="17" xfId="37" applyNumberFormat="1" applyFont="1" applyFill="1" applyBorder="1" applyAlignment="1">
      <alignment horizontal="center"/>
      <protection/>
    </xf>
    <xf numFmtId="167" fontId="3" fillId="4" borderId="16" xfId="37" applyNumberFormat="1" applyFont="1" applyFill="1" applyBorder="1" applyAlignment="1">
      <alignment horizontal="center"/>
      <protection/>
    </xf>
    <xf numFmtId="172" fontId="3" fillId="4" borderId="16" xfId="37" applyNumberFormat="1" applyFont="1" applyFill="1" applyBorder="1" applyAlignment="1">
      <alignment horizontal="center"/>
      <protection/>
    </xf>
    <xf numFmtId="170" fontId="3" fillId="4" borderId="16" xfId="37" applyNumberFormat="1" applyFont="1" applyFill="1" applyBorder="1" applyAlignment="1">
      <alignment horizontal="center"/>
      <protection/>
    </xf>
    <xf numFmtId="178" fontId="3" fillId="0" borderId="16" xfId="37" applyNumberFormat="1" applyFont="1" applyFill="1" applyBorder="1" applyAlignment="1">
      <alignment horizontal="center"/>
      <protection/>
    </xf>
    <xf numFmtId="179" fontId="3" fillId="0" borderId="16" xfId="37" applyNumberFormat="1" applyFont="1" applyFill="1" applyBorder="1" applyAlignment="1">
      <alignment horizontal="center"/>
      <protection/>
    </xf>
    <xf numFmtId="178" fontId="3" fillId="0" borderId="17" xfId="37" applyNumberFormat="1" applyFont="1" applyFill="1" applyBorder="1" applyAlignment="1">
      <alignment horizontal="center"/>
      <protection/>
    </xf>
    <xf numFmtId="174" fontId="3" fillId="0" borderId="17" xfId="37" applyNumberFormat="1" applyFont="1" applyFill="1" applyBorder="1" applyAlignment="1">
      <alignment horizontal="center"/>
      <protection/>
    </xf>
    <xf numFmtId="2" fontId="3" fillId="4" borderId="16" xfId="37" applyNumberFormat="1" applyFont="1" applyFill="1" applyBorder="1" applyAlignment="1">
      <alignment horizontal="center"/>
      <protection/>
    </xf>
    <xf numFmtId="0" fontId="3" fillId="0" borderId="3" xfId="37" applyFont="1" applyBorder="1">
      <alignment/>
      <protection/>
    </xf>
    <xf numFmtId="1" fontId="3" fillId="4" borderId="10" xfId="37" applyNumberFormat="1" applyFont="1" applyFill="1" applyBorder="1" applyAlignment="1">
      <alignment horizontal="center"/>
      <protection/>
    </xf>
    <xf numFmtId="1" fontId="3" fillId="0" borderId="10" xfId="37" applyNumberFormat="1" applyFont="1" applyFill="1" applyBorder="1" applyAlignment="1">
      <alignment horizontal="center"/>
      <protection/>
    </xf>
    <xf numFmtId="166" fontId="3" fillId="0" borderId="10" xfId="37" applyNumberFormat="1" applyFont="1" applyFill="1" applyBorder="1" applyAlignment="1">
      <alignment horizontal="center"/>
      <protection/>
    </xf>
    <xf numFmtId="1" fontId="7" fillId="0" borderId="10" xfId="37" applyNumberFormat="1" applyFont="1" applyFill="1" applyBorder="1" applyAlignment="1">
      <alignment horizontal="center"/>
      <protection/>
    </xf>
    <xf numFmtId="1" fontId="3" fillId="0" borderId="4" xfId="37" applyNumberFormat="1" applyFont="1" applyFill="1" applyBorder="1" applyAlignment="1">
      <alignment horizontal="center"/>
      <protection/>
    </xf>
    <xf numFmtId="0" fontId="3" fillId="0" borderId="5" xfId="37" applyFont="1" applyBorder="1">
      <alignment/>
      <protection/>
    </xf>
    <xf numFmtId="0" fontId="3" fillId="0" borderId="11" xfId="37" applyFont="1" applyBorder="1" applyAlignment="1">
      <alignment horizontal="center"/>
      <protection/>
    </xf>
    <xf numFmtId="167" fontId="3" fillId="0" borderId="11" xfId="37" applyNumberFormat="1" applyFont="1" applyFill="1" applyBorder="1" applyAlignment="1">
      <alignment horizontal="center"/>
      <protection/>
    </xf>
    <xf numFmtId="179" fontId="3" fillId="0" borderId="11" xfId="37" applyNumberFormat="1" applyFont="1" applyFill="1" applyBorder="1" applyAlignment="1">
      <alignment horizontal="center"/>
      <protection/>
    </xf>
    <xf numFmtId="178" fontId="3" fillId="0" borderId="11" xfId="37" applyNumberFormat="1" applyFont="1" applyFill="1" applyBorder="1" applyAlignment="1">
      <alignment horizontal="center"/>
      <protection/>
    </xf>
    <xf numFmtId="178" fontId="3" fillId="0" borderId="7" xfId="37" applyNumberFormat="1" applyFont="1" applyFill="1" applyBorder="1" applyAlignment="1">
      <alignment horizontal="center"/>
      <protection/>
    </xf>
    <xf numFmtId="2" fontId="7" fillId="0" borderId="16" xfId="37" applyNumberFormat="1" applyFont="1" applyFill="1" applyBorder="1" applyAlignment="1">
      <alignment horizontal="center"/>
      <protection/>
    </xf>
    <xf numFmtId="2" fontId="3" fillId="0" borderId="17" xfId="37" applyNumberFormat="1" applyFont="1" applyFill="1" applyBorder="1" applyAlignment="1">
      <alignment horizontal="center"/>
      <protection/>
    </xf>
    <xf numFmtId="165" fontId="3" fillId="4" borderId="10" xfId="37" applyNumberFormat="1" applyFont="1" applyFill="1" applyBorder="1" applyAlignment="1">
      <alignment horizontal="center"/>
      <protection/>
    </xf>
    <xf numFmtId="2" fontId="3" fillId="0" borderId="10" xfId="37" applyNumberFormat="1" applyFont="1" applyFill="1" applyBorder="1" applyAlignment="1">
      <alignment horizontal="center"/>
      <protection/>
    </xf>
    <xf numFmtId="174" fontId="3" fillId="0" borderId="10" xfId="37" applyNumberFormat="1" applyFont="1" applyFill="1" applyBorder="1" applyAlignment="1">
      <alignment horizontal="center"/>
      <protection/>
    </xf>
    <xf numFmtId="171" fontId="3" fillId="0" borderId="10" xfId="37" applyNumberFormat="1" applyFont="1" applyFill="1" applyBorder="1" applyAlignment="1">
      <alignment horizontal="center"/>
      <protection/>
    </xf>
    <xf numFmtId="171" fontId="3" fillId="0" borderId="4" xfId="37" applyNumberFormat="1" applyFont="1" applyFill="1" applyBorder="1" applyAlignment="1">
      <alignment horizontal="center"/>
      <protection/>
    </xf>
    <xf numFmtId="0" fontId="3" fillId="0" borderId="0" xfId="31" applyFont="1" applyBorder="1" applyAlignment="1">
      <alignment vertical="center"/>
      <protection/>
    </xf>
    <xf numFmtId="0" fontId="8" fillId="0" borderId="6" xfId="30" applyFont="1" applyFill="1" applyBorder="1" applyAlignment="1" applyProtection="1">
      <alignment horizontal="left" vertical="center"/>
      <protection/>
    </xf>
    <xf numFmtId="0" fontId="3" fillId="0" borderId="6" xfId="37" applyFont="1" applyBorder="1">
      <alignment/>
      <protection/>
    </xf>
    <xf numFmtId="0" fontId="8" fillId="0" borderId="0" xfId="30" applyFont="1" applyFill="1" applyBorder="1" applyAlignment="1" applyProtection="1">
      <alignment horizontal="left" vertical="center"/>
      <protection/>
    </xf>
    <xf numFmtId="0" fontId="3" fillId="0" borderId="0" xfId="37" applyFont="1" applyBorder="1">
      <alignment/>
      <protection/>
    </xf>
    <xf numFmtId="0" fontId="3" fillId="0" borderId="0" xfId="30" applyFont="1" applyFill="1" applyBorder="1" applyAlignment="1" applyProtection="1">
      <alignment horizontal="left" vertical="center"/>
      <protection/>
    </xf>
    <xf numFmtId="2" fontId="3" fillId="4" borderId="15" xfId="37" applyNumberFormat="1" applyFont="1" applyFill="1" applyBorder="1" applyAlignment="1">
      <alignment horizontal="left"/>
      <protection/>
    </xf>
    <xf numFmtId="0" fontId="8" fillId="4" borderId="0" xfId="30" applyFont="1" applyFill="1" applyBorder="1" applyAlignment="1" applyProtection="1">
      <alignment horizontal="left" vertical="center"/>
      <protection/>
    </xf>
    <xf numFmtId="0" fontId="3" fillId="4" borderId="0" xfId="37" applyFont="1" applyFill="1" applyBorder="1">
      <alignment/>
      <protection/>
    </xf>
    <xf numFmtId="0" fontId="3" fillId="0" borderId="0" xfId="37" applyFont="1" applyFill="1" applyBorder="1">
      <alignment/>
      <protection/>
    </xf>
    <xf numFmtId="0" fontId="7" fillId="0" borderId="0" xfId="30" applyFont="1" applyFill="1" applyBorder="1" applyAlignment="1" applyProtection="1">
      <alignment horizontal="left" vertical="center"/>
      <protection/>
    </xf>
    <xf numFmtId="0" fontId="3" fillId="0" borderId="0" xfId="33" applyFont="1" applyFill="1" applyBorder="1" applyAlignment="1">
      <alignment vertical="center"/>
      <protection/>
    </xf>
    <xf numFmtId="0" fontId="3" fillId="0" borderId="0" xfId="39" applyFont="1" applyBorder="1" applyAlignment="1">
      <alignment horizontal="left" wrapText="1"/>
      <protection/>
    </xf>
    <xf numFmtId="0" fontId="3" fillId="3" borderId="0" xfId="23" applyFont="1" applyFill="1" applyBorder="1">
      <alignment/>
      <protection/>
    </xf>
    <xf numFmtId="0" fontId="3" fillId="3" borderId="0" xfId="0" applyFont="1" applyFill="1" applyBorder="1" applyAlignment="1">
      <alignment/>
    </xf>
    <xf numFmtId="0" fontId="3" fillId="3" borderId="0" xfId="29" applyFont="1" applyFill="1" applyBorder="1" applyAlignment="1">
      <alignment horizontal="left"/>
      <protection/>
    </xf>
    <xf numFmtId="0" fontId="3" fillId="3" borderId="1" xfId="29" applyFont="1" applyFill="1" applyBorder="1" applyAlignment="1">
      <alignment horizontal="left"/>
      <protection/>
    </xf>
    <xf numFmtId="169" fontId="3" fillId="0" borderId="0" xfId="38" applyNumberFormat="1" applyFont="1" applyAlignment="1">
      <alignment horizontal="center"/>
      <protection/>
    </xf>
    <xf numFmtId="0" fontId="3" fillId="3" borderId="0" xfId="39" applyFont="1" applyFill="1" applyBorder="1" applyAlignment="1">
      <alignment wrapText="1"/>
      <protection/>
    </xf>
    <xf numFmtId="0" fontId="3" fillId="3" borderId="2" xfId="23" applyFont="1" applyFill="1" applyBorder="1">
      <alignment/>
      <protection/>
    </xf>
    <xf numFmtId="0" fontId="0" fillId="0" borderId="0" xfId="0" applyNumberFormat="1" applyAlignment="1" quotePrefix="1">
      <alignment/>
    </xf>
    <xf numFmtId="0" fontId="0" fillId="0" borderId="0" xfId="0" applyNumberFormat="1" applyAlignment="1">
      <alignment/>
    </xf>
    <xf numFmtId="0" fontId="3" fillId="0" borderId="1" xfId="0" applyFont="1" applyFill="1" applyBorder="1" applyAlignment="1">
      <alignment/>
    </xf>
    <xf numFmtId="169" fontId="7" fillId="0" borderId="6" xfId="39" applyNumberFormat="1" applyFont="1" applyBorder="1" applyAlignment="1">
      <alignment horizontal="center"/>
      <protection/>
    </xf>
    <xf numFmtId="0" fontId="3" fillId="0" borderId="0" xfId="34" applyNumberFormat="1" applyFont="1" quotePrefix="1">
      <alignment/>
      <protection/>
    </xf>
    <xf numFmtId="0" fontId="3" fillId="3" borderId="0" xfId="34" applyNumberFormat="1" applyFont="1" applyFill="1" quotePrefix="1">
      <alignment/>
      <protection/>
    </xf>
    <xf numFmtId="0" fontId="3" fillId="0" borderId="14" xfId="0" applyFont="1" applyFill="1" applyBorder="1" applyAlignment="1">
      <alignment/>
    </xf>
    <xf numFmtId="0" fontId="3" fillId="0" borderId="9" xfId="0" applyFont="1" applyFill="1" applyBorder="1" applyAlignment="1">
      <alignment horizontal="center"/>
    </xf>
    <xf numFmtId="0" fontId="3" fillId="0" borderId="12" xfId="0" applyFont="1" applyFill="1" applyBorder="1" applyAlignment="1">
      <alignment horizontal="center"/>
    </xf>
    <xf numFmtId="169" fontId="21" fillId="0" borderId="0" xfId="35" applyNumberFormat="1" applyFont="1" applyFill="1" applyAlignment="1">
      <alignment horizontal="right"/>
      <protection/>
    </xf>
    <xf numFmtId="0" fontId="3" fillId="0" borderId="6" xfId="0" applyFont="1" applyFill="1" applyBorder="1" applyAlignment="1">
      <alignment horizontal="center"/>
    </xf>
    <xf numFmtId="0" fontId="3" fillId="0" borderId="5" xfId="0" applyFont="1" applyFill="1" applyBorder="1" applyAlignment="1">
      <alignment horizontal="center"/>
    </xf>
    <xf numFmtId="0" fontId="3" fillId="0" borderId="17" xfId="0" applyFont="1" applyFill="1" applyBorder="1" applyAlignment="1">
      <alignment vertical="center" wrapText="1"/>
    </xf>
    <xf numFmtId="168" fontId="3" fillId="0" borderId="15" xfId="36" applyNumberFormat="1" applyFont="1" applyFill="1" applyBorder="1" applyAlignment="1">
      <alignment horizontal="center" vertical="center"/>
      <protection/>
    </xf>
    <xf numFmtId="0" fontId="3" fillId="0" borderId="4" xfId="0" applyFont="1" applyFill="1" applyBorder="1" applyAlignment="1">
      <alignment/>
    </xf>
    <xf numFmtId="0" fontId="7" fillId="0" borderId="1" xfId="0" applyFont="1" applyFill="1" applyBorder="1" applyAlignment="1">
      <alignment/>
    </xf>
    <xf numFmtId="14" fontId="3" fillId="0" borderId="1" xfId="0" applyNumberFormat="1" applyFont="1" applyFill="1" applyBorder="1" applyAlignment="1">
      <alignment/>
    </xf>
    <xf numFmtId="0" fontId="7" fillId="0" borderId="0" xfId="36" applyFont="1" applyFill="1">
      <alignment/>
      <protection/>
    </xf>
    <xf numFmtId="0" fontId="20" fillId="0" borderId="0" xfId="36" applyFont="1" applyFill="1" applyBorder="1" applyAlignment="1">
      <alignment horizontal="centerContinuous"/>
      <protection/>
    </xf>
    <xf numFmtId="0" fontId="3" fillId="0" borderId="0" xfId="34" applyNumberFormat="1" applyFont="1" applyFill="1" quotePrefix="1">
      <alignment/>
      <protection/>
    </xf>
    <xf numFmtId="169" fontId="3" fillId="0" borderId="0" xfId="36" applyNumberFormat="1" applyFont="1" applyFill="1" applyAlignment="1">
      <alignment horizontal="center"/>
      <protection/>
    </xf>
    <xf numFmtId="169" fontId="3" fillId="0" borderId="0" xfId="36" applyNumberFormat="1" applyFont="1" applyFill="1" applyBorder="1" applyAlignment="1">
      <alignment horizontal="center"/>
      <protection/>
    </xf>
    <xf numFmtId="168" fontId="3" fillId="0" borderId="0" xfId="36" applyNumberFormat="1" applyFont="1" applyFill="1" applyBorder="1" applyAlignment="1">
      <alignment horizontal="center"/>
      <protection/>
    </xf>
    <xf numFmtId="0" fontId="3" fillId="0" borderId="0" xfId="40" applyFont="1" applyFill="1" applyBorder="1" applyAlignment="1">
      <alignment horizontal="left"/>
      <protection/>
    </xf>
    <xf numFmtId="168" fontId="3" fillId="0" borderId="0" xfId="0" applyNumberFormat="1" applyFont="1" applyFill="1" applyAlignment="1">
      <alignment/>
    </xf>
    <xf numFmtId="0" fontId="7" fillId="0" borderId="0" xfId="40" applyFont="1" applyBorder="1">
      <alignment/>
      <protection/>
    </xf>
    <xf numFmtId="0" fontId="3" fillId="0" borderId="0" xfId="23" applyFont="1" applyFill="1" applyBorder="1">
      <alignment/>
      <protection/>
    </xf>
    <xf numFmtId="0" fontId="3" fillId="0" borderId="0" xfId="34" applyNumberFormat="1" applyFont="1" applyFill="1">
      <alignment/>
      <protection/>
    </xf>
    <xf numFmtId="1" fontId="3" fillId="0" borderId="0" xfId="39" applyNumberFormat="1" applyFont="1" applyFill="1" applyBorder="1" applyAlignment="1">
      <alignment horizontal="center"/>
      <protection/>
    </xf>
    <xf numFmtId="0" fontId="10" fillId="0" borderId="0" xfId="39" applyFont="1" applyFill="1" applyBorder="1" applyAlignment="1">
      <alignment horizontal="center"/>
      <protection/>
    </xf>
    <xf numFmtId="166" fontId="3" fillId="0" borderId="0" xfId="39" applyNumberFormat="1" applyFont="1" applyFill="1" applyBorder="1" applyAlignment="1">
      <alignment horizontal="center"/>
      <protection/>
    </xf>
    <xf numFmtId="9" fontId="3" fillId="0" borderId="0" xfId="39" applyNumberFormat="1" applyFont="1" applyFill="1" applyBorder="1" applyAlignment="1">
      <alignment horizontal="center"/>
      <protection/>
    </xf>
    <xf numFmtId="169" fontId="7" fillId="0" borderId="0" xfId="39" applyNumberFormat="1" applyFont="1" applyBorder="1" applyAlignment="1">
      <alignment horizontal="centerContinuous"/>
      <protection/>
    </xf>
    <xf numFmtId="0" fontId="7" fillId="0" borderId="9" xfId="39" applyFont="1" applyBorder="1" applyAlignment="1">
      <alignment horizontal="center"/>
      <protection/>
    </xf>
    <xf numFmtId="168" fontId="3" fillId="0" borderId="3" xfId="36" applyNumberFormat="1" applyFont="1" applyFill="1" applyBorder="1" applyAlignment="1">
      <alignment horizontal="center"/>
      <protection/>
    </xf>
    <xf numFmtId="169" fontId="3" fillId="0" borderId="1" xfId="36" applyNumberFormat="1" applyFont="1" applyFill="1" applyBorder="1" applyAlignment="1">
      <alignment horizontal="center"/>
      <protection/>
    </xf>
    <xf numFmtId="0" fontId="3" fillId="0" borderId="0" xfId="0" applyFont="1" applyAlignment="1">
      <alignment/>
    </xf>
    <xf numFmtId="166" fontId="3" fillId="0" borderId="0" xfId="0" applyNumberFormat="1" applyFont="1" applyAlignment="1">
      <alignment/>
    </xf>
    <xf numFmtId="0" fontId="3" fillId="0" borderId="0" xfId="39" applyFont="1" applyFill="1" applyBorder="1" applyAlignment="1">
      <alignment horizontal="left" wrapText="1"/>
      <protection/>
    </xf>
    <xf numFmtId="0" fontId="3" fillId="0" borderId="0" xfId="34" applyNumberFormat="1" applyFont="1" applyFill="1" applyBorder="1">
      <alignment/>
      <protection/>
    </xf>
    <xf numFmtId="0" fontId="3" fillId="0" borderId="0" xfId="34" applyNumberFormat="1" applyFont="1" applyFill="1" applyBorder="1" quotePrefix="1">
      <alignment/>
      <protection/>
    </xf>
    <xf numFmtId="0" fontId="3" fillId="0" borderId="0" xfId="29" applyFont="1" applyFill="1" applyBorder="1" applyAlignment="1">
      <alignment horizontal="left"/>
      <protection/>
    </xf>
    <xf numFmtId="2" fontId="10" fillId="0" borderId="0" xfId="39" applyNumberFormat="1" applyFont="1" applyFill="1" applyBorder="1" applyAlignment="1">
      <alignment horizontal="center"/>
      <protection/>
    </xf>
    <xf numFmtId="177" fontId="3" fillId="0" borderId="0" xfId="39" applyNumberFormat="1" applyFont="1" applyFill="1" applyBorder="1" applyAlignment="1" quotePrefix="1">
      <alignment horizontal="center"/>
      <protection/>
    </xf>
    <xf numFmtId="0" fontId="3" fillId="0" borderId="0" xfId="35" applyFont="1" applyFill="1" applyBorder="1">
      <alignment/>
      <protection/>
    </xf>
    <xf numFmtId="0" fontId="3" fillId="0" borderId="6" xfId="39" applyFont="1" applyFill="1" applyBorder="1">
      <alignment/>
      <protection/>
    </xf>
    <xf numFmtId="0" fontId="7" fillId="0" borderId="0" xfId="39" applyFont="1" applyFill="1" applyBorder="1" applyAlignment="1">
      <alignment horizontal="centerContinuous"/>
      <protection/>
    </xf>
    <xf numFmtId="0" fontId="7" fillId="0" borderId="1" xfId="39" applyFont="1" applyFill="1" applyBorder="1" applyAlignment="1">
      <alignment horizontal="center"/>
      <protection/>
    </xf>
    <xf numFmtId="0" fontId="10" fillId="0" borderId="0" xfId="39" applyFont="1" applyFill="1" applyBorder="1" applyAlignment="1" quotePrefix="1">
      <alignment horizontal="center"/>
      <protection/>
    </xf>
    <xf numFmtId="0" fontId="7" fillId="0" borderId="6" xfId="39" applyFont="1" applyFill="1" applyBorder="1" applyAlignment="1">
      <alignment horizontal="center"/>
      <protection/>
    </xf>
    <xf numFmtId="166" fontId="3" fillId="0" borderId="2" xfId="39" applyNumberFormat="1" applyFont="1" applyFill="1" applyBorder="1" applyAlignment="1">
      <alignment horizontal="center"/>
      <protection/>
    </xf>
    <xf numFmtId="166" fontId="3" fillId="0" borderId="1" xfId="39" applyNumberFormat="1" applyFont="1" applyFill="1" applyBorder="1" applyAlignment="1">
      <alignment horizontal="center"/>
      <protection/>
    </xf>
    <xf numFmtId="0" fontId="3" fillId="0" borderId="1" xfId="35" applyFont="1" applyFill="1" applyBorder="1">
      <alignment/>
      <protection/>
    </xf>
    <xf numFmtId="180" fontId="3" fillId="0" borderId="0" xfId="39" applyNumberFormat="1" applyFont="1" applyFill="1" applyBorder="1" applyAlignment="1">
      <alignment horizontal="center"/>
      <protection/>
    </xf>
    <xf numFmtId="180" fontId="23" fillId="0" borderId="0" xfId="39" applyNumberFormat="1" applyFont="1" applyFill="1" applyBorder="1" applyAlignment="1">
      <alignment horizontal="center"/>
      <protection/>
    </xf>
    <xf numFmtId="0" fontId="23" fillId="0" borderId="0" xfId="39" applyFont="1" applyFill="1" applyBorder="1" applyAlignment="1">
      <alignment horizontal="center"/>
      <protection/>
    </xf>
    <xf numFmtId="0" fontId="3" fillId="0" borderId="1" xfId="29" applyFont="1" applyFill="1" applyBorder="1" applyAlignment="1">
      <alignment horizontal="left"/>
      <protection/>
    </xf>
    <xf numFmtId="2" fontId="10" fillId="0" borderId="0" xfId="39" applyNumberFormat="1" applyFont="1" applyFill="1" applyBorder="1" applyAlignment="1" quotePrefix="1">
      <alignment horizontal="center"/>
      <protection/>
    </xf>
    <xf numFmtId="0" fontId="7" fillId="0" borderId="13" xfId="22" applyFont="1" applyBorder="1" applyAlignment="1">
      <alignment horizontal="center"/>
      <protection/>
    </xf>
    <xf numFmtId="0" fontId="3" fillId="0" borderId="16" xfId="22" applyFont="1" applyBorder="1" applyAlignment="1">
      <alignment horizontal="center"/>
      <protection/>
    </xf>
    <xf numFmtId="0" fontId="16" fillId="0" borderId="17" xfId="22" applyFont="1" applyBorder="1" applyAlignment="1">
      <alignment/>
      <protection/>
    </xf>
    <xf numFmtId="0" fontId="3" fillId="0" borderId="15" xfId="22" applyFont="1" applyBorder="1" applyAlignment="1" quotePrefix="1">
      <alignment horizontal="center"/>
      <protection/>
    </xf>
    <xf numFmtId="0" fontId="3" fillId="0" borderId="17" xfId="22" applyFont="1" applyBorder="1" applyAlignment="1">
      <alignment/>
      <protection/>
    </xf>
    <xf numFmtId="0" fontId="3" fillId="0" borderId="4" xfId="22" applyFont="1" applyBorder="1" applyAlignment="1">
      <alignment/>
      <protection/>
    </xf>
    <xf numFmtId="0" fontId="3" fillId="0" borderId="10" xfId="22" applyFont="1" applyBorder="1" applyAlignment="1">
      <alignment horizontal="center"/>
      <protection/>
    </xf>
    <xf numFmtId="0" fontId="10" fillId="0" borderId="0" xfId="27" applyFont="1" applyFill="1" applyBorder="1">
      <alignment/>
      <protection/>
    </xf>
    <xf numFmtId="175" fontId="3" fillId="0" borderId="0" xfId="27" applyNumberFormat="1" applyFont="1" applyFill="1" applyBorder="1" applyAlignment="1">
      <alignment horizontal="center"/>
      <protection/>
    </xf>
    <xf numFmtId="0" fontId="3" fillId="0" borderId="0" xfId="27" applyFont="1" applyFill="1" applyBorder="1">
      <alignment/>
      <protection/>
    </xf>
    <xf numFmtId="0" fontId="10" fillId="0" borderId="0" xfId="26" applyFont="1" applyFill="1" applyBorder="1">
      <alignment/>
      <protection/>
    </xf>
    <xf numFmtId="0" fontId="7" fillId="5" borderId="0" xfId="28" applyFont="1" applyFill="1" applyBorder="1" applyAlignment="1">
      <alignment/>
      <protection/>
    </xf>
    <xf numFmtId="0" fontId="7" fillId="0" borderId="0" xfId="36" applyFont="1" applyFill="1" applyAlignment="1">
      <alignment horizontal="centerContinuous"/>
      <protection/>
    </xf>
    <xf numFmtId="0" fontId="3" fillId="0" borderId="0" xfId="36" applyFont="1" applyFill="1" applyAlignment="1">
      <alignment horizontal="centerContinuous"/>
      <protection/>
    </xf>
    <xf numFmtId="165" fontId="3" fillId="0" borderId="0" xfId="36" applyNumberFormat="1" applyFont="1" applyFill="1" applyAlignment="1">
      <alignment horizontal="centerContinuous"/>
      <protection/>
    </xf>
    <xf numFmtId="0" fontId="3" fillId="0" borderId="9" xfId="36" applyFont="1" applyFill="1" applyBorder="1" applyAlignment="1">
      <alignment horizontal="centerContinuous"/>
      <protection/>
    </xf>
    <xf numFmtId="165" fontId="3" fillId="0" borderId="9" xfId="36" applyNumberFormat="1" applyFont="1" applyFill="1" applyBorder="1" applyAlignment="1">
      <alignment horizontal="centerContinuous"/>
      <protection/>
    </xf>
    <xf numFmtId="0" fontId="3" fillId="0" borderId="0" xfId="36" applyFont="1" applyFill="1" applyAlignment="1">
      <alignment horizontal="center"/>
      <protection/>
    </xf>
    <xf numFmtId="0" fontId="3" fillId="0" borderId="1" xfId="36" applyFont="1" applyFill="1" applyBorder="1">
      <alignment/>
      <protection/>
    </xf>
    <xf numFmtId="0" fontId="3" fillId="0" borderId="1" xfId="36" applyFont="1" applyFill="1" applyBorder="1" applyAlignment="1">
      <alignment horizontal="center"/>
      <protection/>
    </xf>
    <xf numFmtId="165" fontId="3" fillId="0" borderId="1" xfId="36" applyNumberFormat="1" applyFont="1" applyFill="1" applyBorder="1" applyAlignment="1">
      <alignment horizontal="center"/>
      <protection/>
    </xf>
    <xf numFmtId="0" fontId="3" fillId="0" borderId="0" xfId="36" applyFont="1" applyFill="1" applyBorder="1" applyAlignment="1">
      <alignment horizontal="center"/>
      <protection/>
    </xf>
    <xf numFmtId="169" fontId="3" fillId="0" borderId="0" xfId="36" applyNumberFormat="1" applyFont="1" applyFill="1" applyBorder="1" applyAlignment="1">
      <alignment horizontal="centerContinuous"/>
      <protection/>
    </xf>
    <xf numFmtId="0" fontId="3" fillId="0" borderId="0" xfId="36" applyFont="1" applyFill="1" applyBorder="1" applyAlignment="1">
      <alignment horizontal="centerContinuous"/>
      <protection/>
    </xf>
    <xf numFmtId="165" fontId="3" fillId="0" borderId="0" xfId="36" applyNumberFormat="1" applyFont="1" applyFill="1" applyBorder="1" applyAlignment="1">
      <alignment horizontal="centerContinuous"/>
      <protection/>
    </xf>
    <xf numFmtId="166" fontId="3" fillId="0" borderId="0" xfId="36" applyNumberFormat="1" applyFont="1" applyFill="1" applyBorder="1" applyAlignment="1">
      <alignment horizontal="center"/>
      <protection/>
    </xf>
    <xf numFmtId="168" fontId="3" fillId="0" borderId="0" xfId="36" applyNumberFormat="1" applyFont="1" applyFill="1" applyAlignment="1">
      <alignment horizontal="center"/>
      <protection/>
    </xf>
    <xf numFmtId="169" fontId="3" fillId="0" borderId="0" xfId="36" applyNumberFormat="1" applyFont="1" applyFill="1" applyAlignment="1">
      <alignment horizontal="centerContinuous"/>
      <protection/>
    </xf>
    <xf numFmtId="166" fontId="3" fillId="0" borderId="0" xfId="36" applyNumberFormat="1" applyFont="1" applyFill="1" applyBorder="1" applyAlignment="1">
      <alignment horizontal="centerContinuous"/>
      <protection/>
    </xf>
    <xf numFmtId="168" fontId="3" fillId="0" borderId="0" xfId="36" applyNumberFormat="1" applyFont="1" applyFill="1" applyAlignment="1">
      <alignment horizontal="centerContinuous"/>
      <protection/>
    </xf>
    <xf numFmtId="164" fontId="3" fillId="0" borderId="0" xfId="36" applyNumberFormat="1" applyFont="1" applyFill="1" applyBorder="1" applyAlignment="1">
      <alignment horizontal="center"/>
      <protection/>
    </xf>
    <xf numFmtId="169" fontId="3" fillId="0" borderId="9" xfId="36" applyNumberFormat="1" applyFont="1" applyFill="1" applyBorder="1" applyAlignment="1">
      <alignment horizontal="centerContinuous"/>
      <protection/>
    </xf>
    <xf numFmtId="167" fontId="3" fillId="0" borderId="0" xfId="36" applyNumberFormat="1" applyFont="1" applyFill="1" applyBorder="1" applyAlignment="1">
      <alignment horizontal="center"/>
      <protection/>
    </xf>
    <xf numFmtId="2" fontId="3" fillId="0" borderId="0" xfId="36" applyNumberFormat="1" applyFont="1" applyFill="1" applyBorder="1" applyAlignment="1">
      <alignment horizontal="centerContinuous"/>
      <protection/>
    </xf>
    <xf numFmtId="168" fontId="3" fillId="0" borderId="0" xfId="36" applyNumberFormat="1" applyFont="1" applyFill="1" applyBorder="1" applyAlignment="1">
      <alignment horizontal="centerContinuous"/>
      <protection/>
    </xf>
    <xf numFmtId="165" fontId="3" fillId="0" borderId="0" xfId="36" applyNumberFormat="1" applyFont="1" applyFill="1" applyBorder="1" applyAlignment="1">
      <alignment horizontal="center"/>
      <protection/>
    </xf>
    <xf numFmtId="169" fontId="3" fillId="0" borderId="0" xfId="36" applyNumberFormat="1" applyFont="1" applyFill="1" applyBorder="1">
      <alignment/>
      <protection/>
    </xf>
    <xf numFmtId="0" fontId="3" fillId="0" borderId="17" xfId="0" applyFont="1" applyFill="1" applyBorder="1" applyAlignment="1">
      <alignment horizontal="center" wrapText="1"/>
    </xf>
    <xf numFmtId="0" fontId="3" fillId="0" borderId="17" xfId="0" applyFont="1" applyFill="1" applyBorder="1" applyAlignment="1">
      <alignment horizontal="center"/>
    </xf>
    <xf numFmtId="2" fontId="3" fillId="0" borderId="17" xfId="0" applyNumberFormat="1" applyFont="1" applyFill="1" applyBorder="1" applyAlignment="1">
      <alignment horizontal="center" vertical="center" wrapText="1"/>
    </xf>
    <xf numFmtId="168" fontId="3" fillId="0" borderId="0" xfId="36" applyNumberFormat="1" applyFont="1" applyFill="1" applyBorder="1" applyAlignment="1">
      <alignment horizontal="center" vertical="center"/>
      <protection/>
    </xf>
    <xf numFmtId="167" fontId="3" fillId="0" borderId="17" xfId="0" applyNumberFormat="1" applyFont="1" applyFill="1" applyBorder="1" applyAlignment="1" quotePrefix="1">
      <alignment horizontal="center"/>
    </xf>
    <xf numFmtId="166" fontId="3" fillId="0" borderId="17" xfId="0" applyNumberFormat="1" applyFont="1" applyFill="1" applyBorder="1" applyAlignment="1">
      <alignment horizontal="center" vertical="center" wrapText="1"/>
    </xf>
    <xf numFmtId="0" fontId="3" fillId="0" borderId="13" xfId="0" applyFont="1" applyFill="1" applyBorder="1" applyAlignment="1">
      <alignment/>
    </xf>
    <xf numFmtId="0" fontId="3" fillId="0" borderId="13" xfId="25" applyFont="1" applyBorder="1" applyAlignment="1">
      <alignment horizontal="center"/>
      <protection/>
    </xf>
    <xf numFmtId="0" fontId="3" fillId="0" borderId="13" xfId="22" applyFont="1" applyBorder="1" applyAlignment="1">
      <alignment/>
      <protection/>
    </xf>
    <xf numFmtId="0" fontId="3" fillId="0" borderId="13" xfId="22" applyFont="1" applyBorder="1" applyAlignment="1">
      <alignment horizontal="center"/>
      <protection/>
    </xf>
    <xf numFmtId="0" fontId="3" fillId="0" borderId="13" xfId="22" applyFont="1" applyBorder="1" applyAlignment="1" quotePrefix="1">
      <alignment horizontal="centerContinuous"/>
      <protection/>
    </xf>
    <xf numFmtId="0" fontId="3" fillId="0" borderId="13" xfId="22" applyFont="1" applyBorder="1" applyAlignment="1">
      <alignment horizontal="centerContinuous"/>
      <protection/>
    </xf>
    <xf numFmtId="3" fontId="3" fillId="0" borderId="13" xfId="22" applyNumberFormat="1" applyFont="1" applyBorder="1" applyAlignment="1">
      <alignment horizontal="center"/>
      <protection/>
    </xf>
    <xf numFmtId="0" fontId="3" fillId="0" borderId="13" xfId="24" applyFont="1" applyBorder="1" applyAlignment="1">
      <alignment/>
      <protection/>
    </xf>
    <xf numFmtId="0" fontId="3" fillId="0" borderId="13" xfId="24" applyFont="1" applyBorder="1" applyAlignment="1">
      <alignment horizontal="center"/>
      <protection/>
    </xf>
    <xf numFmtId="0" fontId="7" fillId="0" borderId="16" xfId="36" applyFont="1" applyFill="1" applyBorder="1" applyAlignment="1">
      <alignment horizontal="center"/>
      <protection/>
    </xf>
    <xf numFmtId="0" fontId="20" fillId="0" borderId="13" xfId="36" applyFont="1" applyFill="1" applyBorder="1" applyAlignment="1">
      <alignment horizontal="centerContinuous"/>
      <protection/>
    </xf>
    <xf numFmtId="169" fontId="7" fillId="0" borderId="13" xfId="36" applyNumberFormat="1" applyFont="1" applyFill="1" applyBorder="1" applyAlignment="1">
      <alignment horizontal="centerContinuous"/>
      <protection/>
    </xf>
    <xf numFmtId="0" fontId="7" fillId="0" borderId="13" xfId="36" applyFont="1" applyFill="1" applyBorder="1" applyAlignment="1">
      <alignment horizontal="centerContinuous"/>
      <protection/>
    </xf>
    <xf numFmtId="0" fontId="3" fillId="0" borderId="13" xfId="34" applyNumberFormat="1" applyFont="1" applyFill="1" applyBorder="1">
      <alignment/>
      <protection/>
    </xf>
    <xf numFmtId="169" fontId="3" fillId="0" borderId="13" xfId="36" applyNumberFormat="1" applyFont="1" applyFill="1" applyBorder="1" applyAlignment="1">
      <alignment horizontal="center"/>
      <protection/>
    </xf>
    <xf numFmtId="168" fontId="3" fillId="0" borderId="13" xfId="36" applyNumberFormat="1" applyFont="1" applyFill="1" applyBorder="1" applyAlignment="1">
      <alignment horizontal="center"/>
      <protection/>
    </xf>
    <xf numFmtId="168" fontId="7" fillId="0" borderId="13" xfId="36" applyNumberFormat="1" applyFont="1" applyFill="1" applyBorder="1" applyAlignment="1">
      <alignment horizontal="centerContinuous"/>
      <protection/>
    </xf>
    <xf numFmtId="165" fontId="3" fillId="0" borderId="13" xfId="36" applyNumberFormat="1" applyFont="1" applyFill="1" applyBorder="1" applyAlignment="1">
      <alignment horizontal="center"/>
      <protection/>
    </xf>
    <xf numFmtId="0" fontId="3" fillId="0" borderId="13" xfId="34" applyNumberFormat="1" applyFont="1" applyFill="1" applyBorder="1" quotePrefix="1">
      <alignment/>
      <protection/>
    </xf>
    <xf numFmtId="0" fontId="7" fillId="0" borderId="13" xfId="36" applyFont="1" applyFill="1" applyBorder="1">
      <alignment/>
      <protection/>
    </xf>
    <xf numFmtId="169" fontId="7" fillId="0" borderId="13" xfId="36" applyNumberFormat="1" applyFont="1" applyFill="1" applyBorder="1">
      <alignment/>
      <protection/>
    </xf>
    <xf numFmtId="0" fontId="7" fillId="0" borderId="11" xfId="0" applyFont="1" applyFill="1" applyBorder="1" applyAlignment="1">
      <alignment horizontal="centerContinuous"/>
    </xf>
    <xf numFmtId="0" fontId="7" fillId="0" borderId="16" xfId="36" applyFont="1" applyFill="1" applyBorder="1">
      <alignment/>
      <protection/>
    </xf>
    <xf numFmtId="0" fontId="7" fillId="0" borderId="10" xfId="36" applyFont="1" applyFill="1" applyBorder="1" applyAlignment="1">
      <alignment horizontal="center"/>
      <protection/>
    </xf>
    <xf numFmtId="0" fontId="7" fillId="0" borderId="11" xfId="0" applyFont="1" applyFill="1" applyBorder="1" applyAlignment="1">
      <alignment horizontal="center"/>
    </xf>
    <xf numFmtId="0" fontId="7" fillId="0" borderId="11" xfId="36" applyFont="1" applyFill="1" applyBorder="1" applyAlignment="1">
      <alignment horizontal="center"/>
      <protection/>
    </xf>
    <xf numFmtId="0" fontId="3" fillId="0" borderId="4" xfId="0" applyFont="1" applyFill="1" applyBorder="1" applyAlignment="1">
      <alignment vertical="center" wrapText="1"/>
    </xf>
    <xf numFmtId="166" fontId="3" fillId="0" borderId="1" xfId="0" applyNumberFormat="1" applyFont="1" applyFill="1" applyBorder="1" applyAlignment="1" quotePrefix="1">
      <alignment horizontal="center" vertical="center"/>
    </xf>
    <xf numFmtId="168" fontId="3" fillId="0" borderId="12" xfId="36" applyNumberFormat="1" applyFont="1" applyFill="1" applyBorder="1" applyAlignment="1">
      <alignment horizontal="center" vertical="center"/>
      <protection/>
    </xf>
    <xf numFmtId="0" fontId="7" fillId="0" borderId="6" xfId="0" applyFont="1" applyBorder="1" applyAlignment="1">
      <alignment horizontal="center"/>
    </xf>
    <xf numFmtId="11" fontId="3" fillId="0" borderId="0" xfId="0" applyNumberFormat="1" applyFont="1" applyAlignment="1">
      <alignment/>
    </xf>
    <xf numFmtId="11" fontId="3" fillId="0" borderId="1" xfId="0" applyNumberFormat="1" applyFont="1" applyBorder="1" applyAlignment="1">
      <alignment/>
    </xf>
    <xf numFmtId="0" fontId="3" fillId="0" borderId="0" xfId="38" applyFont="1" applyBorder="1" applyAlignment="1">
      <alignment vertical="center"/>
      <protection/>
    </xf>
    <xf numFmtId="2" fontId="3" fillId="0" borderId="0" xfId="0" applyNumberFormat="1" applyFont="1" applyAlignment="1">
      <alignment/>
    </xf>
    <xf numFmtId="0" fontId="3" fillId="0" borderId="0" xfId="36" applyNumberFormat="1" applyFont="1" applyFill="1" applyBorder="1" applyAlignment="1">
      <alignment horizontal="center" vertical="center"/>
      <protection/>
    </xf>
    <xf numFmtId="169" fontId="3" fillId="0" borderId="0" xfId="38" applyNumberFormat="1" applyFont="1" applyBorder="1" applyAlignment="1">
      <alignment horizontal="center"/>
      <protection/>
    </xf>
    <xf numFmtId="1" fontId="3" fillId="0" borderId="13" xfId="24" applyNumberFormat="1" applyFont="1" applyBorder="1" applyAlignment="1">
      <alignment horizontal="center"/>
      <protection/>
    </xf>
    <xf numFmtId="0" fontId="10" fillId="0" borderId="10" xfId="0" applyFont="1" applyFill="1" applyBorder="1" applyAlignment="1">
      <alignment horizontal="center"/>
    </xf>
    <xf numFmtId="0" fontId="10" fillId="0" borderId="13" xfId="0" applyFont="1" applyFill="1" applyBorder="1" applyAlignment="1">
      <alignment/>
    </xf>
    <xf numFmtId="0" fontId="10" fillId="0" borderId="13" xfId="0" applyFont="1" applyFill="1" applyBorder="1" applyAlignment="1">
      <alignment horizontal="center"/>
    </xf>
    <xf numFmtId="167" fontId="10" fillId="0" borderId="13" xfId="0" applyNumberFormat="1" applyFont="1" applyFill="1" applyBorder="1" applyAlignment="1" quotePrefix="1">
      <alignment horizontal="center"/>
    </xf>
    <xf numFmtId="0" fontId="10" fillId="0" borderId="11" xfId="0" applyFont="1" applyFill="1" applyBorder="1" applyAlignment="1">
      <alignment horizontal="center"/>
    </xf>
    <xf numFmtId="1" fontId="10" fillId="0" borderId="13" xfId="0" applyNumberFormat="1" applyFont="1" applyFill="1" applyBorder="1" applyAlignment="1" quotePrefix="1">
      <alignment horizontal="center"/>
    </xf>
    <xf numFmtId="0" fontId="10" fillId="0" borderId="0" xfId="0" applyFont="1" applyAlignment="1">
      <alignment/>
    </xf>
    <xf numFmtId="0" fontId="10" fillId="0" borderId="0" xfId="0" applyFont="1" applyFill="1" applyBorder="1" applyAlignment="1">
      <alignment/>
    </xf>
    <xf numFmtId="0" fontId="29" fillId="0" borderId="0" xfId="0" applyFont="1" applyFill="1" applyBorder="1" applyAlignment="1">
      <alignment/>
    </xf>
    <xf numFmtId="0" fontId="10" fillId="0" borderId="0" xfId="0" applyFont="1" applyAlignment="1" quotePrefix="1">
      <alignment/>
    </xf>
    <xf numFmtId="0" fontId="10" fillId="0" borderId="0" xfId="0" applyFont="1" applyFill="1" applyAlignment="1">
      <alignment/>
    </xf>
    <xf numFmtId="1" fontId="10" fillId="0" borderId="0" xfId="0" applyNumberFormat="1" applyFont="1" applyFill="1" applyBorder="1" applyAlignment="1">
      <alignment horizontal="left"/>
    </xf>
    <xf numFmtId="0" fontId="10" fillId="0" borderId="0" xfId="0" applyFont="1" applyFill="1" applyAlignment="1" quotePrefix="1">
      <alignment/>
    </xf>
    <xf numFmtId="0" fontId="10" fillId="0" borderId="0" xfId="0" applyNumberFormat="1" applyFont="1" applyFill="1" applyAlignment="1">
      <alignment/>
    </xf>
    <xf numFmtId="0" fontId="27" fillId="0" borderId="11" xfId="0" applyFont="1" applyFill="1" applyBorder="1" applyAlignment="1">
      <alignment horizontal="center"/>
    </xf>
    <xf numFmtId="0" fontId="27" fillId="0" borderId="11" xfId="36" applyFont="1" applyFill="1" applyBorder="1" applyAlignment="1">
      <alignment horizontal="center"/>
      <protection/>
    </xf>
    <xf numFmtId="0" fontId="27" fillId="0" borderId="16" xfId="36" applyFont="1" applyFill="1" applyBorder="1" applyAlignment="1">
      <alignment horizontal="center"/>
      <protection/>
    </xf>
    <xf numFmtId="0" fontId="28" fillId="0" borderId="9" xfId="36" applyFont="1" applyFill="1" applyBorder="1" applyAlignment="1">
      <alignment horizontal="centerContinuous"/>
      <protection/>
    </xf>
    <xf numFmtId="0" fontId="10" fillId="0" borderId="10" xfId="0" applyFont="1" applyFill="1" applyBorder="1" applyAlignment="1">
      <alignment/>
    </xf>
    <xf numFmtId="9" fontId="10" fillId="0" borderId="10" xfId="0" applyNumberFormat="1" applyFont="1" applyFill="1" applyBorder="1" applyAlignment="1">
      <alignment horizontal="center"/>
    </xf>
    <xf numFmtId="0" fontId="10" fillId="0" borderId="11" xfId="0" applyFont="1" applyFill="1" applyBorder="1" applyAlignment="1">
      <alignment/>
    </xf>
    <xf numFmtId="0" fontId="10" fillId="0" borderId="13" xfId="0" applyFont="1" applyFill="1" applyBorder="1" applyAlignment="1">
      <alignment horizontal="centerContinuous"/>
    </xf>
    <xf numFmtId="1" fontId="10" fillId="0" borderId="13" xfId="0" applyNumberFormat="1" applyFont="1" applyFill="1" applyBorder="1" applyAlignment="1" quotePrefix="1">
      <alignment horizontal="centerContinuous"/>
    </xf>
    <xf numFmtId="0" fontId="28" fillId="0" borderId="14" xfId="36" applyFont="1" applyFill="1" applyBorder="1" applyAlignment="1">
      <alignment horizontal="centerContinuous"/>
      <protection/>
    </xf>
    <xf numFmtId="0" fontId="28" fillId="0" borderId="9" xfId="36" applyNumberFormat="1" applyFont="1" applyFill="1" applyBorder="1" applyAlignment="1">
      <alignment horizontal="centerContinuous"/>
      <protection/>
    </xf>
    <xf numFmtId="0" fontId="10" fillId="0" borderId="9" xfId="0" applyNumberFormat="1" applyFont="1" applyFill="1" applyBorder="1" applyAlignment="1">
      <alignment horizontal="centerContinuous"/>
    </xf>
    <xf numFmtId="0" fontId="28" fillId="0" borderId="12" xfId="36" applyFont="1" applyFill="1" applyBorder="1" applyAlignment="1">
      <alignment horizontal="centerContinuous"/>
      <protection/>
    </xf>
    <xf numFmtId="0" fontId="10" fillId="0" borderId="0" xfId="0" applyNumberFormat="1" applyFont="1" applyFill="1" applyBorder="1" applyAlignment="1">
      <alignment/>
    </xf>
    <xf numFmtId="0" fontId="3" fillId="0" borderId="0" xfId="0" applyFont="1" applyFill="1" applyAlignment="1">
      <alignment horizontal="center"/>
    </xf>
    <xf numFmtId="0" fontId="3" fillId="0" borderId="0" xfId="0" applyFont="1" applyAlignment="1" quotePrefix="1">
      <alignment/>
    </xf>
    <xf numFmtId="0" fontId="27" fillId="0" borderId="10" xfId="36" applyFont="1" applyFill="1" applyBorder="1" applyAlignment="1">
      <alignment horizontal="center"/>
      <protection/>
    </xf>
    <xf numFmtId="0" fontId="10" fillId="0" borderId="0" xfId="0" applyFont="1" applyFill="1" applyBorder="1" applyAlignment="1">
      <alignment/>
    </xf>
    <xf numFmtId="169" fontId="3" fillId="4" borderId="1" xfId="35" applyNumberFormat="1" applyFont="1" applyFill="1" applyBorder="1" applyAlignment="1">
      <alignment horizontal="center"/>
      <protection/>
    </xf>
    <xf numFmtId="0" fontId="3" fillId="4" borderId="1" xfId="35" applyFont="1" applyFill="1" applyBorder="1" applyAlignment="1">
      <alignment horizontal="center"/>
      <protection/>
    </xf>
    <xf numFmtId="169" fontId="3" fillId="4" borderId="1" xfId="35" applyNumberFormat="1" applyFont="1" applyFill="1" applyBorder="1">
      <alignment/>
      <protection/>
    </xf>
    <xf numFmtId="0" fontId="3" fillId="4" borderId="1" xfId="35" applyFont="1" applyFill="1" applyBorder="1">
      <alignment/>
      <protection/>
    </xf>
    <xf numFmtId="169" fontId="7" fillId="0" borderId="1" xfId="39" applyNumberFormat="1" applyFont="1" applyFill="1" applyBorder="1" applyAlignment="1">
      <alignment horizontal="centerContinuous"/>
      <protection/>
    </xf>
    <xf numFmtId="0" fontId="7" fillId="0" borderId="1" xfId="39" applyFont="1" applyFill="1" applyBorder="1" applyAlignment="1">
      <alignment horizontal="centerContinuous"/>
      <protection/>
    </xf>
    <xf numFmtId="169" fontId="7" fillId="0" borderId="6" xfId="39" applyNumberFormat="1" applyFont="1" applyFill="1" applyBorder="1" applyAlignment="1">
      <alignment horizontal="center"/>
      <protection/>
    </xf>
    <xf numFmtId="169" fontId="7" fillId="0" borderId="0" xfId="39" applyNumberFormat="1" applyFont="1" applyFill="1" applyBorder="1" applyAlignment="1">
      <alignment horizontal="center"/>
      <protection/>
    </xf>
    <xf numFmtId="169" fontId="7" fillId="0" borderId="1" xfId="39" applyNumberFormat="1" applyFont="1" applyFill="1" applyBorder="1" applyAlignment="1">
      <alignment horizontal="center"/>
      <protection/>
    </xf>
    <xf numFmtId="169" fontId="7" fillId="4" borderId="0" xfId="39" applyNumberFormat="1" applyFont="1" applyFill="1" applyBorder="1" applyAlignment="1">
      <alignment horizontal="centerContinuous"/>
      <protection/>
    </xf>
    <xf numFmtId="0" fontId="7" fillId="4" borderId="0" xfId="39" applyFont="1" applyFill="1" applyBorder="1" applyAlignment="1">
      <alignment horizontal="centerContinuous"/>
      <protection/>
    </xf>
    <xf numFmtId="0" fontId="7" fillId="2" borderId="0" xfId="39" applyFont="1" applyFill="1" applyBorder="1" applyAlignment="1">
      <alignment horizontal="center"/>
      <protection/>
    </xf>
    <xf numFmtId="169" fontId="3" fillId="4" borderId="0" xfId="39" applyNumberFormat="1" applyFont="1" applyFill="1" applyBorder="1" applyAlignment="1">
      <alignment horizontal="center"/>
      <protection/>
    </xf>
    <xf numFmtId="0" fontId="3" fillId="4" borderId="0" xfId="39" applyFont="1" applyFill="1" applyBorder="1" applyAlignment="1">
      <alignment horizontal="center"/>
      <protection/>
    </xf>
    <xf numFmtId="0" fontId="3" fillId="0" borderId="0" xfId="39" applyFont="1" applyFill="1" applyBorder="1" applyAlignment="1">
      <alignment horizontal="center" wrapText="1"/>
      <protection/>
    </xf>
    <xf numFmtId="165" fontId="3" fillId="0" borderId="0" xfId="39" applyNumberFormat="1" applyFont="1" applyFill="1" applyBorder="1" applyAlignment="1">
      <alignment horizontal="center"/>
      <protection/>
    </xf>
    <xf numFmtId="0" fontId="3" fillId="0" borderId="0" xfId="39" applyFont="1" applyFill="1" applyBorder="1" applyAlignment="1">
      <alignment horizontal="center" vertical="center" wrapText="1"/>
      <protection/>
    </xf>
    <xf numFmtId="0" fontId="3" fillId="4" borderId="0" xfId="39" applyFont="1" applyFill="1" applyBorder="1" applyAlignment="1">
      <alignment horizontal="centerContinuous"/>
      <protection/>
    </xf>
    <xf numFmtId="1" fontId="3" fillId="0" borderId="0" xfId="39" applyNumberFormat="1" applyFont="1" applyFill="1" applyBorder="1" applyAlignment="1">
      <alignment horizontal="centerContinuous"/>
      <protection/>
    </xf>
    <xf numFmtId="170" fontId="3" fillId="0" borderId="0" xfId="39" applyNumberFormat="1" applyFont="1" applyFill="1" applyBorder="1" applyAlignment="1">
      <alignment horizontal="center"/>
      <protection/>
    </xf>
    <xf numFmtId="169" fontId="3" fillId="6" borderId="0" xfId="39" applyNumberFormat="1" applyFont="1" applyFill="1" applyBorder="1" applyAlignment="1">
      <alignment horizontal="center"/>
      <protection/>
    </xf>
    <xf numFmtId="0" fontId="10" fillId="0" borderId="0" xfId="39" applyNumberFormat="1" applyFont="1" applyFill="1" applyBorder="1" applyAlignment="1" quotePrefix="1">
      <alignment horizontal="center"/>
      <protection/>
    </xf>
    <xf numFmtId="0" fontId="3" fillId="0" borderId="0" xfId="34" applyNumberFormat="1" applyFont="1">
      <alignment/>
      <protection/>
    </xf>
    <xf numFmtId="169" fontId="3" fillId="4" borderId="1" xfId="39" applyNumberFormat="1" applyFont="1" applyFill="1" applyBorder="1" applyAlignment="1">
      <alignment horizontal="center"/>
      <protection/>
    </xf>
    <xf numFmtId="0" fontId="3" fillId="0" borderId="1" xfId="39" applyFont="1" applyFill="1" applyBorder="1">
      <alignment/>
      <protection/>
    </xf>
    <xf numFmtId="169" fontId="3" fillId="4" borderId="0" xfId="39" applyNumberFormat="1" applyFont="1" applyFill="1" applyBorder="1" applyAlignment="1" quotePrefix="1">
      <alignment horizontal="center"/>
      <protection/>
    </xf>
    <xf numFmtId="176" fontId="3" fillId="4" borderId="0" xfId="39" applyNumberFormat="1" applyFont="1" applyFill="1" applyBorder="1" applyAlignment="1" quotePrefix="1">
      <alignment horizontal="center"/>
      <protection/>
    </xf>
    <xf numFmtId="169" fontId="3" fillId="4" borderId="0" xfId="39" applyNumberFormat="1" applyFont="1" applyFill="1" applyBorder="1">
      <alignment/>
      <protection/>
    </xf>
    <xf numFmtId="0" fontId="3" fillId="4" borderId="0" xfId="39" applyFont="1" applyFill="1" applyBorder="1">
      <alignment/>
      <protection/>
    </xf>
    <xf numFmtId="169" fontId="3" fillId="0" borderId="0" xfId="39" applyNumberFormat="1" applyFont="1" applyFill="1" applyBorder="1">
      <alignment/>
      <protection/>
    </xf>
    <xf numFmtId="0" fontId="8" fillId="0" borderId="0" xfId="39" applyFont="1" applyFill="1" applyBorder="1">
      <alignment/>
      <protection/>
    </xf>
    <xf numFmtId="0" fontId="3" fillId="7" borderId="0" xfId="0" applyFont="1" applyFill="1" applyAlignment="1">
      <alignment/>
    </xf>
    <xf numFmtId="11" fontId="0" fillId="0" borderId="0" xfId="0" applyNumberFormat="1" applyAlignment="1">
      <alignment/>
    </xf>
    <xf numFmtId="172" fontId="3" fillId="0" borderId="13" xfId="36" applyNumberFormat="1" applyFont="1" applyFill="1" applyBorder="1" applyAlignment="1">
      <alignment horizontal="center"/>
      <protection/>
    </xf>
    <xf numFmtId="165" fontId="3" fillId="0" borderId="0" xfId="0" applyNumberFormat="1" applyFont="1" applyFill="1" applyBorder="1" applyAlignment="1">
      <alignment horizontal="center" vertical="center"/>
    </xf>
    <xf numFmtId="0" fontId="27" fillId="0" borderId="11" xfId="0" applyFont="1" applyFill="1" applyBorder="1" applyAlignment="1">
      <alignment horizontal="centerContinuous"/>
    </xf>
    <xf numFmtId="0" fontId="27" fillId="0" borderId="11" xfId="0" applyNumberFormat="1" applyFont="1" applyFill="1" applyBorder="1" applyAlignment="1">
      <alignment horizontal="centerContinuous"/>
    </xf>
    <xf numFmtId="0" fontId="27" fillId="0" borderId="16" xfId="36" applyFont="1" applyFill="1" applyBorder="1">
      <alignment/>
      <protection/>
    </xf>
    <xf numFmtId="0" fontId="27" fillId="0" borderId="16" xfId="36" applyNumberFormat="1" applyFont="1" applyFill="1" applyBorder="1" applyAlignment="1">
      <alignment horizontal="center"/>
      <protection/>
    </xf>
    <xf numFmtId="0" fontId="27" fillId="0" borderId="10" xfId="36" applyNumberFormat="1" applyFont="1" applyFill="1" applyBorder="1" applyAlignment="1">
      <alignment horizontal="center"/>
      <protection/>
    </xf>
    <xf numFmtId="0" fontId="28" fillId="0" borderId="13" xfId="36" applyFont="1" applyFill="1" applyBorder="1" applyAlignment="1">
      <alignment horizontal="centerContinuous"/>
      <protection/>
    </xf>
    <xf numFmtId="0" fontId="28" fillId="0" borderId="13" xfId="36" applyNumberFormat="1" applyFont="1" applyFill="1" applyBorder="1" applyAlignment="1">
      <alignment horizontal="centerContinuous"/>
      <protection/>
    </xf>
    <xf numFmtId="9" fontId="10" fillId="0" borderId="13" xfId="0" applyNumberFormat="1" applyFont="1" applyFill="1" applyBorder="1" applyAlignment="1">
      <alignment horizontal="center"/>
    </xf>
    <xf numFmtId="0" fontId="10" fillId="0" borderId="13" xfId="0" applyNumberFormat="1" applyFont="1" applyFill="1" applyBorder="1" applyAlignment="1">
      <alignment horizontal="center"/>
    </xf>
    <xf numFmtId="9" fontId="10" fillId="0" borderId="13" xfId="0" applyNumberFormat="1" applyFont="1" applyFill="1" applyBorder="1" applyAlignment="1">
      <alignment horizontal="centerContinuous"/>
    </xf>
    <xf numFmtId="0" fontId="10" fillId="0" borderId="13" xfId="0" applyNumberFormat="1" applyFont="1" applyFill="1" applyBorder="1" applyAlignment="1">
      <alignment horizontal="centerContinuous"/>
    </xf>
    <xf numFmtId="0" fontId="10" fillId="8" borderId="0" xfId="0" applyFont="1" applyFill="1" applyBorder="1" applyAlignment="1">
      <alignment/>
    </xf>
    <xf numFmtId="0" fontId="10" fillId="0" borderId="16" xfId="0" applyFont="1" applyFill="1" applyBorder="1" applyAlignment="1">
      <alignment/>
    </xf>
    <xf numFmtId="0" fontId="27" fillId="0" borderId="10" xfId="40" applyFont="1" applyFill="1" applyBorder="1" applyAlignment="1">
      <alignment horizontal="center"/>
      <protection/>
    </xf>
    <xf numFmtId="0" fontId="10" fillId="0" borderId="12" xfId="0" applyNumberFormat="1" applyFont="1" applyFill="1" applyBorder="1" applyAlignment="1">
      <alignment horizontal="centerContinuous"/>
    </xf>
    <xf numFmtId="0" fontId="10" fillId="0" borderId="9" xfId="0" applyFont="1" applyFill="1" applyBorder="1" applyAlignment="1">
      <alignment horizontal="centerContinuous"/>
    </xf>
    <xf numFmtId="0" fontId="10" fillId="0" borderId="12" xfId="0" applyFont="1" applyFill="1" applyBorder="1" applyAlignment="1">
      <alignment horizontal="centerContinuous"/>
    </xf>
    <xf numFmtId="0" fontId="10" fillId="0" borderId="16" xfId="0" applyFont="1" applyFill="1" applyBorder="1" applyAlignment="1">
      <alignment horizontal="center"/>
    </xf>
    <xf numFmtId="9" fontId="10" fillId="0" borderId="16" xfId="0" applyNumberFormat="1" applyFont="1" applyFill="1" applyBorder="1" applyAlignment="1">
      <alignment horizontal="center"/>
    </xf>
    <xf numFmtId="166" fontId="10" fillId="0" borderId="9" xfId="0" applyNumberFormat="1" applyFont="1" applyFill="1" applyBorder="1" applyAlignment="1">
      <alignment horizontal="centerContinuous"/>
    </xf>
    <xf numFmtId="0" fontId="16" fillId="0" borderId="7" xfId="0" applyFont="1" applyFill="1" applyBorder="1" applyAlignment="1">
      <alignment/>
    </xf>
    <xf numFmtId="167" fontId="3" fillId="0" borderId="1" xfId="0" applyNumberFormat="1" applyFont="1" applyFill="1" applyBorder="1" applyAlignment="1" quotePrefix="1">
      <alignment horizontal="center" shrinkToFit="1"/>
    </xf>
    <xf numFmtId="0" fontId="23" fillId="0" borderId="0" xfId="0" applyFont="1" applyFill="1" applyAlignment="1">
      <alignment/>
    </xf>
    <xf numFmtId="0" fontId="27" fillId="0" borderId="10" xfId="0" applyFont="1" applyFill="1" applyBorder="1" applyAlignment="1">
      <alignment horizontal="center"/>
    </xf>
    <xf numFmtId="0" fontId="10" fillId="0" borderId="7" xfId="0" applyFont="1" applyFill="1" applyBorder="1" applyAlignment="1">
      <alignment horizontal="center"/>
    </xf>
    <xf numFmtId="0" fontId="10" fillId="0" borderId="5" xfId="0" applyFont="1" applyFill="1" applyBorder="1" applyAlignment="1">
      <alignment horizontal="center"/>
    </xf>
    <xf numFmtId="0" fontId="3" fillId="0" borderId="0" xfId="39" applyFont="1" applyFill="1" applyBorder="1" applyAlignment="1">
      <alignment horizontal="center" vertical="center" wrapText="1"/>
      <protection/>
    </xf>
    <xf numFmtId="0" fontId="8" fillId="0" borderId="0" xfId="30" applyFont="1" applyFill="1" applyBorder="1" applyAlignment="1" applyProtection="1">
      <alignment horizontal="left" vertical="center" wrapText="1"/>
      <protection/>
    </xf>
    <xf numFmtId="0" fontId="0" fillId="0" borderId="0" xfId="0" applyBorder="1" applyAlignment="1">
      <alignment wrapText="1"/>
    </xf>
  </cellXfs>
  <cellStyles count="28">
    <cellStyle name="Normal" xfId="0"/>
    <cellStyle name="Comma" xfId="15"/>
    <cellStyle name="Comma [0]" xfId="16"/>
    <cellStyle name="Currency" xfId="17"/>
    <cellStyle name="Currency [0]" xfId="18"/>
    <cellStyle name="Followed Hyperlink" xfId="19"/>
    <cellStyle name="Hyperlink" xfId="20"/>
    <cellStyle name="Normal_Book1" xfId="21"/>
    <cellStyle name="Normal_BRC Closure Plan_Section9 Tables 9-1through9-5_Sept2009_Const wor" xfId="22"/>
    <cellStyle name="Normal_Calcs (Mohawk)-Confirm" xfId="23"/>
    <cellStyle name="Normal_Closure Plan _ Section 5-Tables (8-14-03)" xfId="24"/>
    <cellStyle name="Normal_CP_Tables 9-1through9-5" xfId="25"/>
    <cellStyle name="Normal_Exposure Parameters-revised" xfId="26"/>
    <cellStyle name="Normal_Exposure-PDF" xfId="27"/>
    <cellStyle name="Normal_Exposure-PDF2" xfId="28"/>
    <cellStyle name="Normal_HITS" xfId="29"/>
    <cellStyle name="Normal_KARIMI" xfId="30"/>
    <cellStyle name="Normal_Nazaroff Model" xfId="31"/>
    <cellStyle name="Normal_Off-site resid-curr-det-B1R1" xfId="32"/>
    <cellStyle name="Normal_On-site worker-current-determ" xfId="33"/>
    <cellStyle name="Normal_Parcel_4a_4b_MWH_East_SO_Summary" xfId="34"/>
    <cellStyle name="Normal_Sample Methods" xfId="35"/>
    <cellStyle name="Normal_SSN New" xfId="36"/>
    <cellStyle name="Normal_SSTables" xfId="37"/>
    <cellStyle name="Normal_Tox Criteria" xfId="38"/>
    <cellStyle name="Normal_Toxicity Criteria" xfId="39"/>
    <cellStyle name="Normal_Whitebridge" xfId="40"/>
    <cellStyle name="Percent" xfId="41"/>
  </cellStyles>
  <dxfs count="5">
    <dxf>
      <font>
        <b/>
        <i val="0"/>
        <color auto="1"/>
      </font>
      <fill>
        <patternFill>
          <bgColor rgb="FFFFFF00"/>
        </patternFill>
      </fill>
      <border/>
    </dxf>
    <dxf>
      <font>
        <b/>
        <i val="0"/>
        <color auto="1"/>
      </font>
      <fill>
        <patternFill>
          <bgColor rgb="FFFFFF99"/>
        </patternFill>
      </fill>
      <border/>
    </dxf>
    <dxf>
      <font>
        <color auto="1"/>
      </font>
      <fill>
        <patternFill>
          <bgColor rgb="FFCCCCFF"/>
        </patternFill>
      </fill>
      <border/>
    </dxf>
    <dxf>
      <font>
        <color auto="1"/>
      </font>
      <fill>
        <patternFill>
          <bgColor rgb="FFFFFF99"/>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externalLink" Target="externalLinks/externalLink15.xml" /><Relationship Id="rId32" Type="http://schemas.openxmlformats.org/officeDocument/2006/relationships/externalLink" Target="externalLinks/externalLink16.xml" /><Relationship Id="rId33" Type="http://schemas.openxmlformats.org/officeDocument/2006/relationships/externalLink" Target="externalLinks/externalLink17.xml" /><Relationship Id="rId34" Type="http://schemas.openxmlformats.org/officeDocument/2006/relationships/externalLink" Target="externalLinks/externalLink18.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sac1s01\NRII\DEI\Sac%20Industrial\ToxRiskProjects\BMI-Henderson\TRECO\Table%204%20COP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ACRAMENTO\Projects\Tox\Misc\Chevron%20Lake%20Union\RiskCal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erver1\projects\Tox\Sierra%20Pacific%20GW\Stockton\Data\chem%20prop.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KSALMON\VADOSOLD.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esacdc01\Data\ToxRiskProjects\Western%20Zirconium\Revised%20Draft%20WZ%20Non-pond%20Risk%20Assessment\industrial%20worker_0_10_v1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esacdc01\Data\ToxRiskProjects\Western%20Zirconium\COPC%20Screening\1e-6%20RBSLs%20workers%20only_v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esacdc01\Data\ToxRiskProjects\Cropcalcs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esacdc01\Data\PROJECTS\BRC-BEC\Borrow%20Area\2007%20Borrow%20Area%20HRA%20Revision\CD\Appendix%20B\TRECO%20Risk%20Calculat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esacdc01\Data\ToxRiskProjects\JE\Gw\GWJ&amp;E_Inpu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Wesacdc01\Data\PROJECTS\BRC-BEC\Borrow%20Area\2007%20Borrow%20Area%20HRA%20Revision\CD\Appendix%20B\Borrow%20Area%20Risk%20Calculation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ssac1s01\NRII\ToxRiskProjects\BMI-Henderson\Work%20Plan\2002\Sunset%20North%20(Wiesner%20Russell)\Sunset%20North-Confirm\Remed.%20Ponds%2095UC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esacdc01\Data\PROJECTS\BRC-BEC\Borrow%20Area\2007%20Borrow%20Area%20HRA%20Revision\CD\Appendix%20B\Appendix%20H%20Background%20Risk%20Calculatio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sacdc01\Data\ERM\BRC-BEC\Borrow_Area_HRA\VLEACH_MODELING\VLEACH%20Model%20Tables&#173;_Revis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sacdc01\Data\ToxRiskProjects\BMI-Henderson\Work%20Plan\2002\Sunset%20North%20(Wiesner%20Russell)\Sunset%20North-Confirm\Remed.%20Ponds%2095UCL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ussac1s01\NRII\DOCUME~1\sxdittma\LOCALS~1\Temp\C.Lotus.Notes.Data\Modeling\SG-ADV-Commerci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TEMP\KSABMS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EXCELDAT\KSALMON\VADOSOLD.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ssac1s01\NRII\ToxRisk\Library\Misc%20Guidance\Cal-EPA\RWQCB\RWQCB%20Reg.%205\2000%20WQG\wq_goals_xls\inorgani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4  COPC Selection"/>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M"/>
      <sheetName val="Sample Data"/>
      <sheetName val="TPH-EPH Data"/>
      <sheetName val="Soil COCs"/>
      <sheetName val="GW COCs"/>
      <sheetName val="InAir"/>
      <sheetName val="OutAir"/>
      <sheetName val="TPH-G"/>
      <sheetName val="TPH-D"/>
      <sheetName val="Equations"/>
      <sheetName val="Work Parameters"/>
      <sheetName val="Rec Parameters"/>
      <sheetName val="Work Calcs"/>
      <sheetName val="Rec Calcs"/>
      <sheetName val="Oral Criteria"/>
      <sheetName val="Inhal Criteria"/>
      <sheetName val="Work Sum"/>
      <sheetName val="Rec Sum"/>
      <sheetName val="Soil RBCLs"/>
      <sheetName val="GW RBCLs"/>
      <sheetName val="Partition"/>
      <sheetName val="FluxAir (Not Used)"/>
      <sheetName val="DAF (Not Use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hem Prop"/>
      <sheetName val="Sol."/>
      <sheetName val="Diffusivity in Air Calc"/>
      <sheetName val="Sheet4"/>
      <sheetName val="Sheet3"/>
      <sheetName val="Sheet2"/>
      <sheetName val="Sheet1"/>
    </sheetNames>
    <sheetDataSet>
      <sheetData sheetId="2">
        <row r="3">
          <cell r="C3">
            <v>28.97</v>
          </cell>
        </row>
        <row r="4">
          <cell r="C4">
            <v>20.1</v>
          </cell>
        </row>
        <row r="5">
          <cell r="C5">
            <v>298</v>
          </cell>
        </row>
        <row r="6">
          <cell r="C6">
            <v>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Upper Naknek Vadose Modeling"/>
      <sheetName val="Lower Naknek Vadose Modeling"/>
      <sheetName val="Eskimo Creek Vadose Modeling"/>
      <sheetName val="POL Tanks Vadose Modeling"/>
      <sheetName val="Fire Training Vadose Modeling"/>
      <sheetName val="Refueler Shop Vadose Modeling"/>
      <sheetName val="MOGAS Station Vadose Modeling"/>
      <sheetName val="White Alice Vadose Modeling"/>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rameters"/>
      <sheetName val="Dust model"/>
      <sheetName val="VF calculation"/>
      <sheetName val="Table B-6_Air Conc"/>
      <sheetName val="SIFs"/>
      <sheetName val="Table ind worker SMWU1"/>
      <sheetName val="Table ind worker SMWU22148"/>
      <sheetName val="Table ind worker SMWU10"/>
      <sheetName val="Table ind worker SMWU20"/>
      <sheetName val="Table ind worker SMWU22"/>
      <sheetName val="Table ind worker SMWU26"/>
      <sheetName val="Table ind worker SMWU1927"/>
      <sheetName val="Table ind worker SMWU33"/>
      <sheetName val="Table ind worker SMWU45"/>
      <sheetName val="Table ind worker SMWU49"/>
      <sheetName val="Table ind worker SMWU50"/>
      <sheetName val="Table ind worker SMWU52"/>
      <sheetName val="Table ind worker SMWU58"/>
      <sheetName val="Table ind worker SMWU59"/>
      <sheetName val="Table ind worker SMWU60"/>
      <sheetName val="Table ind worker SMWU61"/>
      <sheetName val="Table ind worker AOC12"/>
      <sheetName val="Table ind worker AOC14"/>
      <sheetName val="Table ind worker AOC15"/>
      <sheetName val="Worker"/>
      <sheetName val="PbB Calculation"/>
      <sheetName val="Toxicity Values"/>
      <sheetName val="Chemical-Specific Par"/>
      <sheetName val="TEF"/>
    </sheetNames>
    <sheetDataSet>
      <sheetData sheetId="0">
        <row r="11">
          <cell r="D11">
            <v>25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arameters"/>
      <sheetName val="Table 4-2"/>
      <sheetName val="C1-2"/>
      <sheetName val="Table 4-3"/>
      <sheetName val="Table 4-4"/>
    </sheetNames>
    <sheetDataSet>
      <sheetData sheetId="1">
        <row r="12">
          <cell r="Z12" t="str">
            <v>NA</v>
          </cell>
        </row>
        <row r="13">
          <cell r="Z13" t="str">
            <v>NA</v>
          </cell>
        </row>
        <row r="14">
          <cell r="Z14" t="str">
            <v>NA</v>
          </cell>
        </row>
        <row r="15">
          <cell r="Z15" t="str">
            <v>NA</v>
          </cell>
        </row>
        <row r="16">
          <cell r="Z16" t="str">
            <v>NA</v>
          </cell>
        </row>
        <row r="17">
          <cell r="Z17">
            <v>0.0049</v>
          </cell>
        </row>
        <row r="18">
          <cell r="Z18" t="str">
            <v>NA</v>
          </cell>
        </row>
        <row r="19">
          <cell r="Z19" t="str">
            <v>NA</v>
          </cell>
        </row>
        <row r="20">
          <cell r="Z20" t="str">
            <v>NA</v>
          </cell>
        </row>
        <row r="21">
          <cell r="Z21">
            <v>0.00057</v>
          </cell>
        </row>
        <row r="22">
          <cell r="Z22">
            <v>0.00057</v>
          </cell>
        </row>
        <row r="23">
          <cell r="Z23">
            <v>4.1E-06</v>
          </cell>
        </row>
        <row r="24">
          <cell r="Z24">
            <v>0.067</v>
          </cell>
        </row>
        <row r="25">
          <cell r="Z25">
            <v>0.00020857142857142857</v>
          </cell>
        </row>
        <row r="26">
          <cell r="Z26">
            <v>0.00020857142857142857</v>
          </cell>
        </row>
        <row r="27">
          <cell r="Z27">
            <v>2.0857142857142857E-05</v>
          </cell>
        </row>
        <row r="28">
          <cell r="Z28" t="str">
            <v>NA</v>
          </cell>
        </row>
        <row r="29">
          <cell r="Z29">
            <v>0.002085714285714286</v>
          </cell>
        </row>
        <row r="30">
          <cell r="Z30" t="str">
            <v>NA</v>
          </cell>
        </row>
        <row r="31">
          <cell r="Z31" t="str">
            <v>NA</v>
          </cell>
        </row>
        <row r="32">
          <cell r="Z32" t="str">
            <v>NA</v>
          </cell>
        </row>
        <row r="33">
          <cell r="Z33">
            <v>0.00033</v>
          </cell>
        </row>
        <row r="34">
          <cell r="Z34">
            <v>1E-05</v>
          </cell>
        </row>
        <row r="35">
          <cell r="Z35">
            <v>4E-06</v>
          </cell>
        </row>
        <row r="36">
          <cell r="Z36" t="str">
            <v>NA</v>
          </cell>
        </row>
        <row r="37">
          <cell r="Z37" t="str">
            <v>NA</v>
          </cell>
        </row>
        <row r="38">
          <cell r="Z38" t="str">
            <v>NA</v>
          </cell>
        </row>
        <row r="39">
          <cell r="Z39">
            <v>1.1E-06</v>
          </cell>
        </row>
        <row r="40">
          <cell r="Z40" t="str">
            <v>NA</v>
          </cell>
        </row>
        <row r="41">
          <cell r="Z41" t="str">
            <v>NA</v>
          </cell>
        </row>
        <row r="42">
          <cell r="Z42" t="str">
            <v>NA</v>
          </cell>
        </row>
        <row r="43">
          <cell r="Z43" t="str">
            <v>NA</v>
          </cell>
        </row>
        <row r="44">
          <cell r="Z44" t="str">
            <v>NA</v>
          </cell>
        </row>
        <row r="45">
          <cell r="Z45" t="str">
            <v>NA</v>
          </cell>
        </row>
        <row r="46">
          <cell r="Z46" t="str">
            <v>NA</v>
          </cell>
        </row>
        <row r="47">
          <cell r="Z47" t="str">
            <v>NA</v>
          </cell>
        </row>
        <row r="48">
          <cell r="Z48" t="str">
            <v>NA</v>
          </cell>
        </row>
        <row r="49">
          <cell r="Z49">
            <v>1.5E-05</v>
          </cell>
        </row>
        <row r="50">
          <cell r="Z50">
            <v>0.0001</v>
          </cell>
        </row>
        <row r="51">
          <cell r="Z51" t="str">
            <v>NA</v>
          </cell>
        </row>
        <row r="52">
          <cell r="Z52" t="str">
            <v>NA</v>
          </cell>
        </row>
        <row r="53">
          <cell r="Z53" t="str">
            <v>NA</v>
          </cell>
        </row>
        <row r="54">
          <cell r="Z54" t="str">
            <v>NA</v>
          </cell>
        </row>
        <row r="55">
          <cell r="Z55" t="str">
            <v>NA</v>
          </cell>
        </row>
        <row r="56">
          <cell r="Z56">
            <v>2.3E-05</v>
          </cell>
        </row>
        <row r="58">
          <cell r="Z58" t="str">
            <v>NA</v>
          </cell>
        </row>
        <row r="59">
          <cell r="Z59" t="str">
            <v>NA</v>
          </cell>
        </row>
        <row r="60">
          <cell r="Z60" t="str">
            <v>NA</v>
          </cell>
        </row>
        <row r="61">
          <cell r="Z61" t="str">
            <v>NA</v>
          </cell>
        </row>
        <row r="62">
          <cell r="Z62" t="str">
            <v>NA</v>
          </cell>
        </row>
        <row r="63">
          <cell r="Z63" t="str">
            <v>NA</v>
          </cell>
        </row>
        <row r="64">
          <cell r="Z64">
            <v>2.0857142857142858E-06</v>
          </cell>
        </row>
        <row r="65">
          <cell r="Z65" t="str">
            <v>NA</v>
          </cell>
        </row>
        <row r="66">
          <cell r="Z66">
            <v>0.002085714285714286</v>
          </cell>
        </row>
        <row r="67">
          <cell r="Z67" t="str">
            <v>NA</v>
          </cell>
        </row>
        <row r="68">
          <cell r="Z68" t="str">
            <v>NA</v>
          </cell>
        </row>
        <row r="69">
          <cell r="Z69">
            <v>6.857142857142856E-07</v>
          </cell>
        </row>
        <row r="70">
          <cell r="Z70">
            <v>0.0003</v>
          </cell>
        </row>
        <row r="71">
          <cell r="Z71" t="str">
            <v>NA</v>
          </cell>
        </row>
        <row r="72">
          <cell r="Z72" t="str">
            <v>NA</v>
          </cell>
        </row>
        <row r="73">
          <cell r="Z73" t="str">
            <v>NA</v>
          </cell>
        </row>
        <row r="74">
          <cell r="Z74" t="str">
            <v>NA</v>
          </cell>
        </row>
        <row r="75">
          <cell r="Z75">
            <v>6.285714285714285E-06</v>
          </cell>
        </row>
        <row r="76">
          <cell r="Z76" t="str">
            <v>NA</v>
          </cell>
        </row>
        <row r="77">
          <cell r="Z77">
            <v>0.0026571428571428575</v>
          </cell>
        </row>
        <row r="78">
          <cell r="Z78">
            <v>0.0026571428571428575</v>
          </cell>
        </row>
        <row r="79">
          <cell r="Z79" t="str">
            <v>NA</v>
          </cell>
        </row>
        <row r="80">
          <cell r="Z80" t="str">
            <v>NA</v>
          </cell>
        </row>
        <row r="81">
          <cell r="Z81">
            <v>2.6E-05</v>
          </cell>
        </row>
        <row r="82">
          <cell r="Z82" t="str">
            <v>NA</v>
          </cell>
        </row>
        <row r="83">
          <cell r="Z83" t="str">
            <v>NA</v>
          </cell>
        </row>
        <row r="84">
          <cell r="Z84" t="str">
            <v>NA</v>
          </cell>
        </row>
        <row r="85">
          <cell r="Z85">
            <v>4.7E-07</v>
          </cell>
        </row>
        <row r="86">
          <cell r="Z86" t="str">
            <v>NA</v>
          </cell>
        </row>
        <row r="87">
          <cell r="Z87" t="str">
            <v>NA</v>
          </cell>
        </row>
        <row r="88">
          <cell r="Z88" t="str">
            <v>NA</v>
          </cell>
        </row>
        <row r="89">
          <cell r="Z89" t="str">
            <v>NA</v>
          </cell>
        </row>
        <row r="90">
          <cell r="Z90" t="str">
            <v>NA</v>
          </cell>
        </row>
        <row r="91">
          <cell r="Z91" t="str">
            <v>NA</v>
          </cell>
        </row>
        <row r="92">
          <cell r="Z92">
            <v>4E-06</v>
          </cell>
        </row>
        <row r="93">
          <cell r="Z93">
            <v>0.0046</v>
          </cell>
        </row>
        <row r="94">
          <cell r="Z94" t="str">
            <v>NA</v>
          </cell>
        </row>
        <row r="95">
          <cell r="Z95" t="str">
            <v>NA</v>
          </cell>
        </row>
        <row r="96">
          <cell r="Z96" t="str">
            <v>NA</v>
          </cell>
        </row>
        <row r="97">
          <cell r="Z97" t="str">
            <v>NA</v>
          </cell>
        </row>
        <row r="98">
          <cell r="Z98" t="str">
            <v>NA</v>
          </cell>
        </row>
        <row r="100">
          <cell r="Z100" t="str">
            <v>NA</v>
          </cell>
        </row>
        <row r="101">
          <cell r="Z101" t="str">
            <v>NA</v>
          </cell>
        </row>
        <row r="102">
          <cell r="Z102" t="str">
            <v>NA</v>
          </cell>
        </row>
        <row r="103">
          <cell r="Z103" t="str">
            <v>NA</v>
          </cell>
        </row>
        <row r="104">
          <cell r="Z104">
            <v>43</v>
          </cell>
        </row>
        <row r="105">
          <cell r="Z105">
            <v>32.142857142857146</v>
          </cell>
        </row>
        <row r="106">
          <cell r="Z106">
            <v>3.2142857142857144</v>
          </cell>
        </row>
        <row r="107">
          <cell r="Z107">
            <v>3.2142857142857144</v>
          </cell>
        </row>
        <row r="108">
          <cell r="Z108">
            <v>3.2142857142857144</v>
          </cell>
        </row>
        <row r="109">
          <cell r="Z109">
            <v>0.32142857142857145</v>
          </cell>
        </row>
        <row r="110">
          <cell r="Z110">
            <v>0.0032142857142857142</v>
          </cell>
        </row>
        <row r="111">
          <cell r="Z111" t="str">
            <v>NA</v>
          </cell>
        </row>
        <row r="112">
          <cell r="Z112">
            <v>0.00022</v>
          </cell>
        </row>
        <row r="113">
          <cell r="Z113" t="str">
            <v>NA</v>
          </cell>
        </row>
        <row r="114">
          <cell r="Z114" t="str">
            <v>NA</v>
          </cell>
        </row>
        <row r="115">
          <cell r="Z115" t="str">
            <v>NA</v>
          </cell>
        </row>
        <row r="116">
          <cell r="Z116">
            <v>3.2142857142857144</v>
          </cell>
        </row>
        <row r="117">
          <cell r="Z117">
            <v>1.6071428571428572</v>
          </cell>
        </row>
        <row r="118">
          <cell r="Z118">
            <v>16.071428571428573</v>
          </cell>
        </row>
        <row r="119">
          <cell r="Z119">
            <v>3.2142857142857144</v>
          </cell>
        </row>
        <row r="120">
          <cell r="Z120">
            <v>3.2142857142857144</v>
          </cell>
        </row>
        <row r="121">
          <cell r="Z121">
            <v>3.2142857142857144</v>
          </cell>
        </row>
        <row r="122">
          <cell r="Z122">
            <v>3.2142857142857144</v>
          </cell>
        </row>
        <row r="123">
          <cell r="Z123">
            <v>0.32142857142857145</v>
          </cell>
        </row>
        <row r="124">
          <cell r="Z124">
            <v>0.32142857142857145</v>
          </cell>
        </row>
        <row r="125">
          <cell r="Z125">
            <v>0.0032142857142857142</v>
          </cell>
        </row>
        <row r="126">
          <cell r="Z126">
            <v>0.0013</v>
          </cell>
        </row>
        <row r="127">
          <cell r="Z127">
            <v>0.00046</v>
          </cell>
        </row>
        <row r="128">
          <cell r="Z128">
            <v>2.2285714285714287E-05</v>
          </cell>
        </row>
        <row r="129">
          <cell r="Z129" t="str">
            <v>NA</v>
          </cell>
        </row>
        <row r="130">
          <cell r="Z130">
            <v>4E-06</v>
          </cell>
        </row>
        <row r="131">
          <cell r="Z131">
            <v>0.00020857142857142857</v>
          </cell>
        </row>
        <row r="132">
          <cell r="Z132" t="str">
            <v>NA</v>
          </cell>
        </row>
        <row r="133">
          <cell r="Z133" t="str">
            <v>NA</v>
          </cell>
        </row>
        <row r="134">
          <cell r="Z134" t="str">
            <v>NA</v>
          </cell>
        </row>
        <row r="135">
          <cell r="Z135" t="str">
            <v>NA</v>
          </cell>
        </row>
        <row r="136">
          <cell r="Z136" t="str">
            <v>NA</v>
          </cell>
        </row>
        <row r="137">
          <cell r="Z137" t="str">
            <v>NA</v>
          </cell>
        </row>
        <row r="138">
          <cell r="Z138" t="str">
            <v>NA</v>
          </cell>
        </row>
        <row r="139">
          <cell r="Z139" t="str">
            <v>NA</v>
          </cell>
        </row>
        <row r="140">
          <cell r="Z140" t="str">
            <v>NA</v>
          </cell>
        </row>
        <row r="141">
          <cell r="Z141" t="str">
            <v>NA</v>
          </cell>
        </row>
        <row r="142">
          <cell r="Z142" t="str">
            <v>NA</v>
          </cell>
        </row>
        <row r="143">
          <cell r="Z143" t="str">
            <v>NA</v>
          </cell>
        </row>
        <row r="144">
          <cell r="Z144" t="str">
            <v>NA</v>
          </cell>
        </row>
        <row r="145">
          <cell r="Z145" t="str">
            <v>NA</v>
          </cell>
        </row>
        <row r="147">
          <cell r="Z147" t="str">
            <v>NA</v>
          </cell>
        </row>
        <row r="148">
          <cell r="Z148" t="str">
            <v>NA</v>
          </cell>
        </row>
        <row r="149">
          <cell r="Z149">
            <v>0.0027</v>
          </cell>
        </row>
        <row r="150">
          <cell r="Z150">
            <v>0.014</v>
          </cell>
        </row>
        <row r="151">
          <cell r="Z151" t="str">
            <v>NA</v>
          </cell>
        </row>
        <row r="152">
          <cell r="Z152" t="str">
            <v>NA</v>
          </cell>
        </row>
        <row r="153">
          <cell r="Z153" t="str">
            <v>NA</v>
          </cell>
        </row>
        <row r="154">
          <cell r="Z154" t="str">
            <v>NA</v>
          </cell>
        </row>
        <row r="155">
          <cell r="Z155" t="str">
            <v>NA</v>
          </cell>
        </row>
        <row r="156">
          <cell r="Z156" t="str">
            <v>NA</v>
          </cell>
        </row>
        <row r="157">
          <cell r="Z157" t="str">
            <v>NA</v>
          </cell>
        </row>
        <row r="158">
          <cell r="Z158" t="str">
            <v>NA</v>
          </cell>
        </row>
        <row r="159">
          <cell r="Z159">
            <v>0.0001</v>
          </cell>
        </row>
        <row r="160">
          <cell r="Z160">
            <v>43</v>
          </cell>
        </row>
        <row r="161">
          <cell r="Z161" t="str">
            <v>NA</v>
          </cell>
        </row>
        <row r="162">
          <cell r="Z162" t="str">
            <v>NA</v>
          </cell>
        </row>
        <row r="163">
          <cell r="Z163" t="str">
            <v>NA</v>
          </cell>
        </row>
        <row r="164">
          <cell r="Z164" t="str">
            <v>NA</v>
          </cell>
        </row>
        <row r="165">
          <cell r="Z165">
            <v>7.4E-06</v>
          </cell>
        </row>
        <row r="166">
          <cell r="Z166">
            <v>5.8E-05</v>
          </cell>
        </row>
        <row r="167">
          <cell r="Z167">
            <v>2.2857142857142858E-05</v>
          </cell>
        </row>
        <row r="168">
          <cell r="Z168" t="str">
            <v>NA</v>
          </cell>
        </row>
        <row r="169">
          <cell r="Z169" t="str">
            <v>NA</v>
          </cell>
        </row>
        <row r="170">
          <cell r="Z170" t="str">
            <v>NA</v>
          </cell>
        </row>
        <row r="171">
          <cell r="Z171" t="str">
            <v>NA</v>
          </cell>
        </row>
        <row r="172">
          <cell r="Z172">
            <v>1.6E-05</v>
          </cell>
        </row>
        <row r="173">
          <cell r="Z173">
            <v>1.7E-06</v>
          </cell>
        </row>
        <row r="174">
          <cell r="Z174" t="str">
            <v>NA</v>
          </cell>
        </row>
        <row r="175">
          <cell r="Z175" t="str">
            <v>NA</v>
          </cell>
        </row>
        <row r="176">
          <cell r="Z176">
            <v>3.1E-06</v>
          </cell>
        </row>
        <row r="177">
          <cell r="Z177" t="str">
            <v>NA</v>
          </cell>
        </row>
        <row r="178">
          <cell r="Z178" t="str">
            <v>NA</v>
          </cell>
        </row>
        <row r="179">
          <cell r="Z179" t="str">
            <v>NA</v>
          </cell>
        </row>
        <row r="180">
          <cell r="Z180" t="str">
            <v>NA</v>
          </cell>
        </row>
        <row r="181">
          <cell r="Z181" t="str">
            <v>NA</v>
          </cell>
        </row>
        <row r="182">
          <cell r="Z182" t="str">
            <v>NA</v>
          </cell>
        </row>
        <row r="183">
          <cell r="Z183">
            <v>8.8E-06</v>
          </cell>
        </row>
        <row r="184">
          <cell r="Z184">
            <v>4.4E-06</v>
          </cell>
        </row>
        <row r="185">
          <cell r="Z185" t="str">
            <v>NA</v>
          </cell>
        </row>
        <row r="186">
          <cell r="Z186" t="str">
            <v>NA</v>
          </cell>
        </row>
        <row r="187">
          <cell r="Z187">
            <v>1.942857142857143E-06</v>
          </cell>
        </row>
        <row r="190">
          <cell r="Z190" t="str">
            <v>NA</v>
          </cell>
        </row>
        <row r="191">
          <cell r="Z191" t="str">
            <v>NA</v>
          </cell>
        </row>
        <row r="192">
          <cell r="Z192" t="str">
            <v>NA</v>
          </cell>
        </row>
        <row r="194">
          <cell r="Z194">
            <v>0.0043</v>
          </cell>
        </row>
        <row r="195">
          <cell r="Z195" t="str">
            <v>NA</v>
          </cell>
        </row>
        <row r="196">
          <cell r="Z196">
            <v>0.0024</v>
          </cell>
        </row>
        <row r="197">
          <cell r="Z197">
            <v>0.0018</v>
          </cell>
        </row>
        <row r="198">
          <cell r="Z198">
            <v>0.012</v>
          </cell>
        </row>
        <row r="199">
          <cell r="Z199" t="str">
            <v>NA</v>
          </cell>
        </row>
        <row r="200">
          <cell r="Z200" t="str">
            <v>NA</v>
          </cell>
        </row>
        <row r="201">
          <cell r="Z201" t="str">
            <v>NA</v>
          </cell>
        </row>
        <row r="202">
          <cell r="Z202" t="str">
            <v>NA</v>
          </cell>
        </row>
        <row r="203">
          <cell r="Z203" t="str">
            <v>NA</v>
          </cell>
        </row>
        <row r="204">
          <cell r="Z204" t="str">
            <v>NA</v>
          </cell>
        </row>
        <row r="205">
          <cell r="Z205" t="str">
            <v>NA</v>
          </cell>
        </row>
        <row r="206">
          <cell r="Z206" t="str">
            <v>NA</v>
          </cell>
        </row>
        <row r="207">
          <cell r="Z207" t="str">
            <v>NA</v>
          </cell>
        </row>
        <row r="208">
          <cell r="Z208" t="str">
            <v>NA</v>
          </cell>
        </row>
        <row r="209">
          <cell r="Z209" t="str">
            <v>NA</v>
          </cell>
        </row>
        <row r="210">
          <cell r="Z210" t="str">
            <v>NA</v>
          </cell>
        </row>
        <row r="211">
          <cell r="Z211" t="str">
            <v>NA</v>
          </cell>
        </row>
        <row r="212">
          <cell r="Z212" t="str">
            <v>NA</v>
          </cell>
        </row>
        <row r="213">
          <cell r="Z213" t="str">
            <v>NA</v>
          </cell>
        </row>
      </sheetData>
      <sheetData sheetId="4">
        <row r="4">
          <cell r="AH4" t="str">
            <v>Gas Phase</v>
          </cell>
          <cell r="AJ4" t="str">
            <v>Liquid Phase</v>
          </cell>
          <cell r="AL4" t="str">
            <v>Overall Mass</v>
          </cell>
        </row>
        <row r="5">
          <cell r="AG5" t="str">
            <v>Schmidt</v>
          </cell>
          <cell r="AH5" t="str">
            <v>Mass Transfer</v>
          </cell>
          <cell r="AJ5" t="str">
            <v>Mass Transfer</v>
          </cell>
          <cell r="AK5" t="str">
            <v>Henry's Law</v>
          </cell>
          <cell r="AL5" t="str">
            <v>Transfer</v>
          </cell>
        </row>
        <row r="6">
          <cell r="AG6" t="str">
            <v>Number (Scg)</v>
          </cell>
          <cell r="AH6" t="str">
            <v>Coefficient (kg)</v>
          </cell>
          <cell r="AJ6" t="str">
            <v>Coefficient (kl)</v>
          </cell>
          <cell r="AK6" t="str">
            <v>Constant (H_atm)</v>
          </cell>
          <cell r="AL6" t="str">
            <v>Coefficient (K)</v>
          </cell>
        </row>
        <row r="7">
          <cell r="AG7" t="str">
            <v>(unitless)</v>
          </cell>
          <cell r="AH7" t="str">
            <v>(cm/sec)</v>
          </cell>
          <cell r="AJ7" t="str">
            <v>(cm/sec)</v>
          </cell>
          <cell r="AK7" t="str">
            <v>(atm-m3/mol))</v>
          </cell>
          <cell r="AL7" t="str">
            <v>(cm/sec)</v>
          </cell>
        </row>
        <row r="10">
          <cell r="AG10">
            <v>3.5531300916746833</v>
          </cell>
          <cell r="AH10">
            <v>0.1800182072321799</v>
          </cell>
          <cell r="AJ10">
            <v>0.00016775599294117645</v>
          </cell>
          <cell r="AK10">
            <v>0.0001551219512195122</v>
          </cell>
          <cell r="AL10">
            <v>0.00014625931677125802</v>
          </cell>
        </row>
        <row r="11">
          <cell r="AG11" t="str">
            <v>NC</v>
          </cell>
          <cell r="AH11" t="str">
            <v>NC</v>
          </cell>
          <cell r="AJ11" t="str">
            <v>NC</v>
          </cell>
          <cell r="AK11" t="str">
            <v>NA</v>
          </cell>
          <cell r="AL11" t="str">
            <v>NC</v>
          </cell>
        </row>
        <row r="12">
          <cell r="AG12">
            <v>1.2063449746734205</v>
          </cell>
          <cell r="AH12">
            <v>0.3712273431709516</v>
          </cell>
          <cell r="AJ12">
            <v>0.0002486889882352941</v>
          </cell>
          <cell r="AK12">
            <v>3.878048780487805E-05</v>
          </cell>
          <cell r="AL12">
            <v>0.00017480903316052446</v>
          </cell>
        </row>
        <row r="13">
          <cell r="AG13">
            <v>0.9650759797387365</v>
          </cell>
          <cell r="AH13">
            <v>0.4310917045890354</v>
          </cell>
          <cell r="AJ13">
            <v>0.00021814823529411764</v>
          </cell>
          <cell r="AK13">
            <v>3.4390243902439025E-05</v>
          </cell>
          <cell r="AL13">
            <v>0.0001604027521824592</v>
          </cell>
        </row>
        <row r="14">
          <cell r="AG14">
            <v>2.2562108123605453</v>
          </cell>
          <cell r="AH14">
            <v>0.24404026737972515</v>
          </cell>
          <cell r="AJ14">
            <v>0.00021814823529411764</v>
          </cell>
          <cell r="AK14">
            <v>1.0390243902439024E-05</v>
          </cell>
          <cell r="AL14">
            <v>7.026017442956169E-05</v>
          </cell>
        </row>
        <row r="15">
          <cell r="AG15" t="str">
            <v>NC</v>
          </cell>
          <cell r="AH15" t="str">
            <v>NC</v>
          </cell>
          <cell r="AJ15" t="str">
            <v>NC</v>
          </cell>
          <cell r="AK15" t="str">
            <v>NA</v>
          </cell>
          <cell r="AL15" t="str">
            <v>NC</v>
          </cell>
        </row>
        <row r="16">
          <cell r="AG16">
            <v>1.359879789631856</v>
          </cell>
          <cell r="AH16">
            <v>0.34259461094245497</v>
          </cell>
          <cell r="AJ16">
            <v>0.0002661408470588235</v>
          </cell>
          <cell r="AK16">
            <v>0.00012</v>
          </cell>
          <cell r="AL16">
            <v>0.00022975198642043607</v>
          </cell>
        </row>
        <row r="17">
          <cell r="AG17" t="str">
            <v>NC</v>
          </cell>
          <cell r="AH17" t="str">
            <v>NC</v>
          </cell>
          <cell r="AJ17" t="str">
            <v>NC</v>
          </cell>
          <cell r="AK17" t="str">
            <v>NA</v>
          </cell>
          <cell r="AL17" t="str">
            <v>NC</v>
          </cell>
        </row>
        <row r="18">
          <cell r="AG18">
            <v>4.616875828997042</v>
          </cell>
          <cell r="AH18">
            <v>0.15104716727196552</v>
          </cell>
          <cell r="AJ18">
            <v>0.00016884673411764707</v>
          </cell>
          <cell r="AK18">
            <v>6.512195121951219E-05</v>
          </cell>
          <cell r="AL18">
            <v>0.00011890916272667454</v>
          </cell>
        </row>
        <row r="19">
          <cell r="AG19" t="str">
            <v>NC</v>
          </cell>
          <cell r="AH19" t="str">
            <v>NC</v>
          </cell>
          <cell r="AJ19" t="str">
            <v>NC</v>
          </cell>
          <cell r="AK19" t="str">
            <v>NA</v>
          </cell>
          <cell r="AL19" t="str">
            <v>NC</v>
          </cell>
        </row>
        <row r="20">
          <cell r="AG20" t="str">
            <v>NC</v>
          </cell>
          <cell r="AH20" t="str">
            <v>NC</v>
          </cell>
          <cell r="AJ20" t="str">
            <v>NC</v>
          </cell>
          <cell r="AK20" t="str">
            <v>NA</v>
          </cell>
          <cell r="AL20" t="str">
            <v>NC</v>
          </cell>
        </row>
        <row r="21">
          <cell r="AG21">
            <v>1.69984973703982</v>
          </cell>
          <cell r="AH21">
            <v>0.2950195650971665</v>
          </cell>
          <cell r="AJ21">
            <v>0.00021378527058823528</v>
          </cell>
          <cell r="AK21">
            <v>0.005560975609756098</v>
          </cell>
          <cell r="AL21">
            <v>0.00021310586238033484</v>
          </cell>
        </row>
        <row r="22">
          <cell r="AG22" t="str">
            <v>NC</v>
          </cell>
          <cell r="AH22" t="str">
            <v>NC</v>
          </cell>
          <cell r="AJ22" t="str">
            <v>NC</v>
          </cell>
          <cell r="AK22" t="str">
            <v>NA</v>
          </cell>
          <cell r="AL22" t="str">
            <v>NC</v>
          </cell>
        </row>
        <row r="23">
          <cell r="AG23" t="str">
            <v>NC</v>
          </cell>
          <cell r="AH23" t="str">
            <v>NC</v>
          </cell>
          <cell r="AJ23" t="str">
            <v>NC</v>
          </cell>
          <cell r="AK23" t="str">
            <v>NA</v>
          </cell>
          <cell r="AL23" t="str">
            <v>NC</v>
          </cell>
        </row>
        <row r="24">
          <cell r="AG24" t="str">
            <v>NC</v>
          </cell>
          <cell r="AH24" t="str">
            <v>NC</v>
          </cell>
          <cell r="AJ24" t="str">
            <v>NC</v>
          </cell>
          <cell r="AK24" t="str">
            <v>NA</v>
          </cell>
          <cell r="AL24" t="str">
            <v>NC</v>
          </cell>
        </row>
        <row r="25">
          <cell r="AG25" t="str">
            <v>NC</v>
          </cell>
          <cell r="AH25" t="str">
            <v>NC</v>
          </cell>
          <cell r="AJ25" t="str">
            <v>NC</v>
          </cell>
          <cell r="AK25" t="str">
            <v>NA</v>
          </cell>
          <cell r="AL25" t="str">
            <v>NC</v>
          </cell>
        </row>
        <row r="26">
          <cell r="AG26" t="str">
            <v>NC</v>
          </cell>
          <cell r="AH26" t="str">
            <v>NC</v>
          </cell>
          <cell r="AJ26" t="str">
            <v>NC</v>
          </cell>
          <cell r="AK26" t="str">
            <v>NA</v>
          </cell>
          <cell r="AL26" t="str">
            <v>NC</v>
          </cell>
        </row>
        <row r="27">
          <cell r="AG27" t="str">
            <v>NC</v>
          </cell>
          <cell r="AH27" t="str">
            <v>NC</v>
          </cell>
          <cell r="AJ27" t="str">
            <v>NC</v>
          </cell>
          <cell r="AK27" t="str">
            <v>NA</v>
          </cell>
          <cell r="AL27" t="str">
            <v>NC</v>
          </cell>
        </row>
        <row r="28">
          <cell r="AG28" t="str">
            <v>NC</v>
          </cell>
          <cell r="AH28" t="str">
            <v>NC</v>
          </cell>
          <cell r="AJ28" t="str">
            <v>NC</v>
          </cell>
          <cell r="AK28" t="str">
            <v>NA</v>
          </cell>
          <cell r="AL28" t="str">
            <v>NC</v>
          </cell>
        </row>
        <row r="29">
          <cell r="AG29" t="str">
            <v>NC</v>
          </cell>
          <cell r="AH29" t="str">
            <v>NC</v>
          </cell>
          <cell r="AJ29" t="str">
            <v>NC</v>
          </cell>
          <cell r="AK29" t="str">
            <v>NA</v>
          </cell>
          <cell r="AL29" t="str">
            <v>NC</v>
          </cell>
        </row>
        <row r="30">
          <cell r="AG30" t="str">
            <v>NC</v>
          </cell>
          <cell r="AH30" t="str">
            <v>NC</v>
          </cell>
          <cell r="AJ30" t="str">
            <v>NC</v>
          </cell>
          <cell r="AK30" t="str">
            <v>NA</v>
          </cell>
          <cell r="AL30" t="str">
            <v>NC</v>
          </cell>
        </row>
        <row r="31">
          <cell r="AG31">
            <v>2.1616586251373433</v>
          </cell>
          <cell r="AH31">
            <v>0.251141515935963</v>
          </cell>
          <cell r="AJ31">
            <v>0.00016426562117647059</v>
          </cell>
          <cell r="AK31">
            <v>1.8E-05</v>
          </cell>
          <cell r="AL31">
            <v>8.695778159293125E-05</v>
          </cell>
        </row>
        <row r="32">
          <cell r="AG32">
            <v>2.374393283484193</v>
          </cell>
          <cell r="AH32">
            <v>0.2358335542235472</v>
          </cell>
          <cell r="AJ32">
            <v>0.0001396148705882353</v>
          </cell>
          <cell r="AK32">
            <v>0.00011219512195121951</v>
          </cell>
          <cell r="AL32">
            <v>0.00012365194529425743</v>
          </cell>
        </row>
        <row r="33">
          <cell r="AG33" t="str">
            <v>NC</v>
          </cell>
          <cell r="AH33" t="str">
            <v>NC</v>
          </cell>
          <cell r="AJ33" t="str">
            <v>NC</v>
          </cell>
          <cell r="AK33" t="str">
            <v>NA</v>
          </cell>
          <cell r="AL33" t="str">
            <v>NC</v>
          </cell>
        </row>
        <row r="34">
          <cell r="AG34">
            <v>2.049133929582249</v>
          </cell>
          <cell r="AH34">
            <v>0.2602997460442516</v>
          </cell>
          <cell r="AJ34">
            <v>0.00018978896470588238</v>
          </cell>
          <cell r="AK34">
            <v>0.0036585365853658534</v>
          </cell>
          <cell r="AL34">
            <v>0.000188868074647981</v>
          </cell>
        </row>
        <row r="35">
          <cell r="AG35" t="str">
            <v>NC</v>
          </cell>
          <cell r="AH35" t="str">
            <v>NC</v>
          </cell>
          <cell r="AJ35" t="str">
            <v>NC</v>
          </cell>
          <cell r="AK35" t="e">
            <v>#VALUE!</v>
          </cell>
          <cell r="AL35" t="str">
            <v>NC</v>
          </cell>
        </row>
        <row r="36">
          <cell r="AG36">
            <v>4.986225895316806</v>
          </cell>
          <cell r="AH36">
            <v>0.1434559840109807</v>
          </cell>
          <cell r="AJ36">
            <v>0.0002399630588235294</v>
          </cell>
          <cell r="AK36">
            <v>0.0016097560975609757</v>
          </cell>
          <cell r="AL36">
            <v>0.00023401375099382465</v>
          </cell>
        </row>
        <row r="37">
          <cell r="AG37" t="str">
            <v>NC</v>
          </cell>
          <cell r="AH37" t="str">
            <v>NC</v>
          </cell>
          <cell r="AJ37" t="str">
            <v>NC</v>
          </cell>
          <cell r="AK37" t="str">
            <v>NA</v>
          </cell>
          <cell r="AL37" t="str">
            <v>NC</v>
          </cell>
        </row>
        <row r="38">
          <cell r="AG38">
            <v>2.049133929582249</v>
          </cell>
          <cell r="AH38">
            <v>0.2602997460442516</v>
          </cell>
          <cell r="AJ38">
            <v>0.0002617778823529412</v>
          </cell>
          <cell r="AK38">
            <v>0.006341463414634147</v>
          </cell>
          <cell r="AL38">
            <v>0.0002607661158570243</v>
          </cell>
        </row>
        <row r="39">
          <cell r="AG39" t="str">
            <v>NC</v>
          </cell>
          <cell r="AH39" t="str">
            <v>NC</v>
          </cell>
          <cell r="AJ39" t="str">
            <v>NC</v>
          </cell>
          <cell r="AK39" t="str">
            <v>NA</v>
          </cell>
          <cell r="AL39" t="str">
            <v>NC</v>
          </cell>
        </row>
        <row r="40">
          <cell r="AG40">
            <v>1.662075298438935</v>
          </cell>
          <cell r="AH40">
            <v>0.2994952297125773</v>
          </cell>
          <cell r="AJ40">
            <v>0.00021378527058823528</v>
          </cell>
          <cell r="AK40">
            <v>2.6829268292682928E-05</v>
          </cell>
          <cell r="AL40">
            <v>0.00012949335234772806</v>
          </cell>
        </row>
        <row r="41">
          <cell r="AG41">
            <v>1.994490358126722</v>
          </cell>
          <cell r="AH41">
            <v>0.2650565095592369</v>
          </cell>
          <cell r="AJ41">
            <v>0.00017015562352941176</v>
          </cell>
          <cell r="AK41">
            <v>0.013097560975609757</v>
          </cell>
          <cell r="AL41">
            <v>0.0001699518242448641</v>
          </cell>
        </row>
        <row r="42">
          <cell r="AG42">
            <v>1.994490358126722</v>
          </cell>
          <cell r="AH42">
            <v>0.2650565095592369</v>
          </cell>
          <cell r="AJ42">
            <v>0.00017015562352941176</v>
          </cell>
          <cell r="AK42">
            <v>0.018780487804878048</v>
          </cell>
          <cell r="AL42">
            <v>0.00017001344184842067</v>
          </cell>
        </row>
        <row r="43">
          <cell r="AG43">
            <v>1.994490358126722</v>
          </cell>
          <cell r="AH43">
            <v>0.2650565095592369</v>
          </cell>
          <cell r="AJ43">
            <v>0.00017015562352941176</v>
          </cell>
          <cell r="AK43">
            <v>0.012609756097560976</v>
          </cell>
          <cell r="AL43">
            <v>0.00016994395013428468</v>
          </cell>
        </row>
        <row r="44">
          <cell r="AG44" t="str">
            <v>NC</v>
          </cell>
          <cell r="AH44" t="str">
            <v>NC</v>
          </cell>
          <cell r="AJ44" t="str">
            <v>NC</v>
          </cell>
          <cell r="AK44" t="str">
            <v>NA</v>
          </cell>
          <cell r="AL44" t="str">
            <v>NC</v>
          </cell>
        </row>
        <row r="45">
          <cell r="AG45" t="str">
            <v>NC</v>
          </cell>
          <cell r="AH45" t="str">
            <v>NC</v>
          </cell>
          <cell r="AJ45" t="str">
            <v>NC</v>
          </cell>
          <cell r="AK45" t="str">
            <v>NA</v>
          </cell>
          <cell r="AL45" t="str">
            <v>NC</v>
          </cell>
        </row>
        <row r="46">
          <cell r="AG46">
            <v>1.4958677685950414</v>
          </cell>
          <cell r="AH46">
            <v>0.3214011512928833</v>
          </cell>
          <cell r="AJ46">
            <v>0.00021814823529411764</v>
          </cell>
          <cell r="AK46">
            <v>0.029268292682926828</v>
          </cell>
          <cell r="AL46">
            <v>0.00021802453473111904</v>
          </cell>
        </row>
        <row r="47">
          <cell r="AG47">
            <v>1.9177791905064636</v>
          </cell>
          <cell r="AH47">
            <v>0.2721139533454343</v>
          </cell>
          <cell r="AJ47">
            <v>0.00019197044705882355</v>
          </cell>
          <cell r="AK47">
            <v>0.029268292682926828</v>
          </cell>
          <cell r="AL47">
            <v>0.00019185730503680094</v>
          </cell>
        </row>
        <row r="48">
          <cell r="AG48" t="str">
            <v>NC</v>
          </cell>
          <cell r="AH48" t="str">
            <v>NC</v>
          </cell>
          <cell r="AJ48" t="str">
            <v>NC</v>
          </cell>
          <cell r="AK48" t="str">
            <v>NA</v>
          </cell>
          <cell r="AL48" t="str">
            <v>NC</v>
          </cell>
        </row>
        <row r="49">
          <cell r="AG49" t="str">
            <v>NC</v>
          </cell>
          <cell r="AH49" t="str">
            <v>NC</v>
          </cell>
          <cell r="AJ49" t="str">
            <v>NC</v>
          </cell>
          <cell r="AK49" t="str">
            <v>NA</v>
          </cell>
          <cell r="AL49" t="str">
            <v>NC</v>
          </cell>
        </row>
        <row r="50">
          <cell r="AG50" t="str">
            <v>NC</v>
          </cell>
          <cell r="AH50" t="str">
            <v>NC</v>
          </cell>
          <cell r="AJ50" t="str">
            <v>NC</v>
          </cell>
          <cell r="AK50" t="str">
            <v>NA</v>
          </cell>
          <cell r="AL50" t="str">
            <v>NC</v>
          </cell>
        </row>
        <row r="51">
          <cell r="AG51">
            <v>2.049133929582249</v>
          </cell>
          <cell r="AH51">
            <v>0.2602997460442516</v>
          </cell>
          <cell r="AJ51">
            <v>0.00018978896470588238</v>
          </cell>
          <cell r="AK51">
            <v>0.0037073170731707315</v>
          </cell>
          <cell r="AL51">
            <v>0.00018888013359859345</v>
          </cell>
        </row>
        <row r="52">
          <cell r="AG52">
            <v>1.4958677685950414</v>
          </cell>
          <cell r="AH52">
            <v>0.3214011512928833</v>
          </cell>
          <cell r="AJ52">
            <v>0.0002617778823529412</v>
          </cell>
          <cell r="AK52">
            <v>0.010975609756097562</v>
          </cell>
          <cell r="AL52">
            <v>0.00026130346403074336</v>
          </cell>
        </row>
        <row r="53">
          <cell r="AG53" t="str">
            <v>NC</v>
          </cell>
          <cell r="AH53" t="str">
            <v>NC</v>
          </cell>
          <cell r="AJ53" t="str">
            <v>NC</v>
          </cell>
          <cell r="AK53" t="e">
            <v>#VALUE!</v>
          </cell>
          <cell r="AL53" t="str">
            <v>NC</v>
          </cell>
        </row>
        <row r="54">
          <cell r="AG54">
            <v>1.4383343928798478</v>
          </cell>
          <cell r="AH54">
            <v>0.32995883796068315</v>
          </cell>
          <cell r="AJ54">
            <v>0.00021814823529411764</v>
          </cell>
          <cell r="AK54">
            <v>0.0036585365853658534</v>
          </cell>
          <cell r="AL54">
            <v>0.0002171879953356911</v>
          </cell>
        </row>
        <row r="55">
          <cell r="AG55">
            <v>1.359879789631856</v>
          </cell>
          <cell r="AH55">
            <v>0.34259461094245497</v>
          </cell>
          <cell r="AJ55">
            <v>0.00014179635294117647</v>
          </cell>
          <cell r="AK55">
            <v>0.023902439024390244</v>
          </cell>
          <cell r="AL55">
            <v>0.00014173630711164091</v>
          </cell>
        </row>
        <row r="56">
          <cell r="AG56">
            <v>4.2739079102715465</v>
          </cell>
          <cell r="AH56">
            <v>0.15906440959757975</v>
          </cell>
          <cell r="AJ56">
            <v>0.00019197044705882355</v>
          </cell>
          <cell r="AK56">
            <v>0.00031707317073170733</v>
          </cell>
          <cell r="AL56">
            <v>0.0001756163617223059</v>
          </cell>
        </row>
        <row r="57">
          <cell r="AG57">
            <v>2.9857640091717395</v>
          </cell>
          <cell r="AH57">
            <v>0.20227336735007814</v>
          </cell>
          <cell r="AJ57">
            <v>0.0002063682305882353</v>
          </cell>
          <cell r="AK57">
            <v>0.0003902439024390244</v>
          </cell>
          <cell r="AL57">
            <v>0.00019396188626613268</v>
          </cell>
        </row>
        <row r="58">
          <cell r="AG58" t="str">
            <v>NC</v>
          </cell>
          <cell r="AH58" t="str">
            <v>NC</v>
          </cell>
          <cell r="AJ58" t="str">
            <v>NC</v>
          </cell>
          <cell r="AK58" t="str">
            <v>NA</v>
          </cell>
          <cell r="AL58" t="str">
            <v>NC</v>
          </cell>
        </row>
        <row r="59">
          <cell r="AG59">
            <v>2.049133929582249</v>
          </cell>
          <cell r="AH59">
            <v>0.2602997460442516</v>
          </cell>
          <cell r="AJ59">
            <v>0.00018978896470588238</v>
          </cell>
          <cell r="AK59">
            <v>0.0036585365853658534</v>
          </cell>
          <cell r="AL59">
            <v>0.000188868074647981</v>
          </cell>
        </row>
        <row r="60">
          <cell r="AG60">
            <v>2.049133929582249</v>
          </cell>
          <cell r="AH60">
            <v>0.2602997460442516</v>
          </cell>
          <cell r="AJ60">
            <v>0.00018978896470588238</v>
          </cell>
          <cell r="AK60">
            <v>0.0036585365853658534</v>
          </cell>
          <cell r="AL60">
            <v>0.000188868074647981</v>
          </cell>
        </row>
        <row r="61">
          <cell r="AG61" t="str">
            <v>NC</v>
          </cell>
          <cell r="AH61" t="str">
            <v>NC</v>
          </cell>
          <cell r="AJ61" t="str">
            <v>NC</v>
          </cell>
          <cell r="AK61" t="str">
            <v>NA</v>
          </cell>
          <cell r="AL61" t="str">
            <v>NC</v>
          </cell>
        </row>
        <row r="62">
          <cell r="AG62" t="str">
            <v>NC</v>
          </cell>
          <cell r="AH62" t="str">
            <v>NC</v>
          </cell>
          <cell r="AJ62" t="str">
            <v>NC</v>
          </cell>
          <cell r="AK62" t="str">
            <v>NA</v>
          </cell>
          <cell r="AL62" t="str">
            <v>NC</v>
          </cell>
        </row>
        <row r="64">
          <cell r="AG64" t="str">
            <v>NC</v>
          </cell>
          <cell r="AH64" t="str">
            <v>NC</v>
          </cell>
          <cell r="AJ64" t="str">
            <v>NC</v>
          </cell>
          <cell r="AK64" t="str">
            <v>NA</v>
          </cell>
          <cell r="AL64" t="str">
            <v>NC</v>
          </cell>
        </row>
        <row r="65">
          <cell r="AG65">
            <v>2.493112947658403</v>
          </cell>
          <cell r="AH65">
            <v>0.22824893818739486</v>
          </cell>
          <cell r="AJ65">
            <v>0.00021814823529411764</v>
          </cell>
          <cell r="AK65">
            <v>1.2926829268292682E-05</v>
          </cell>
          <cell r="AL65">
            <v>7.766371100927421E-05</v>
          </cell>
        </row>
        <row r="66">
          <cell r="AG66">
            <v>1.5581955922865014</v>
          </cell>
          <cell r="AH66">
            <v>0.31272971873878236</v>
          </cell>
          <cell r="AJ66">
            <v>0.00021814823529411764</v>
          </cell>
          <cell r="AK66">
            <v>0.000853658536585366</v>
          </cell>
          <cell r="AL66">
            <v>0.0002138724814795933</v>
          </cell>
        </row>
        <row r="67">
          <cell r="AG67">
            <v>7.123179850452578</v>
          </cell>
          <cell r="AH67">
            <v>0.11296251568485395</v>
          </cell>
          <cell r="AJ67">
            <v>0.00015270376470588235</v>
          </cell>
          <cell r="AK67">
            <v>0.00014634146341463414</v>
          </cell>
          <cell r="AL67">
            <v>0.00012455451143345868</v>
          </cell>
        </row>
        <row r="68">
          <cell r="AG68">
            <v>2.049133929582249</v>
          </cell>
          <cell r="AH68">
            <v>0.2602997460442516</v>
          </cell>
          <cell r="AJ68">
            <v>0.0001767000705882353</v>
          </cell>
          <cell r="AK68">
            <v>0.00031707317073170733</v>
          </cell>
          <cell r="AL68">
            <v>0.0001679052462377077</v>
          </cell>
        </row>
        <row r="69">
          <cell r="AG69">
            <v>1.5581955922865014</v>
          </cell>
          <cell r="AH69">
            <v>0.31272971873878236</v>
          </cell>
          <cell r="AJ69">
            <v>0.00021814823529411764</v>
          </cell>
          <cell r="AK69">
            <v>0.0009024390243902438</v>
          </cell>
          <cell r="AL69">
            <v>0.00021409931359044502</v>
          </cell>
        </row>
        <row r="70">
          <cell r="AG70" t="str">
            <v>NC</v>
          </cell>
          <cell r="AH70" t="str">
            <v>NC</v>
          </cell>
          <cell r="AJ70" t="str">
            <v>NC</v>
          </cell>
          <cell r="AK70" t="str">
            <v>NA</v>
          </cell>
          <cell r="AL70" t="str">
            <v>NC</v>
          </cell>
        </row>
        <row r="71">
          <cell r="AG71">
            <v>2.167924302311654</v>
          </cell>
          <cell r="AH71">
            <v>0.25065496922915054</v>
          </cell>
          <cell r="AJ71">
            <v>0.00017233710588235296</v>
          </cell>
          <cell r="AK71">
            <v>0.0019</v>
          </cell>
          <cell r="AL71">
            <v>0.00017082473242803104</v>
          </cell>
        </row>
        <row r="72">
          <cell r="AG72">
            <v>2.167924302311654</v>
          </cell>
          <cell r="AH72">
            <v>0.25065496922915054</v>
          </cell>
          <cell r="AJ72">
            <v>0.00017233710588235296</v>
          </cell>
          <cell r="AK72">
            <v>0.0019</v>
          </cell>
          <cell r="AL72">
            <v>0.00017082473242803104</v>
          </cell>
        </row>
        <row r="73">
          <cell r="AG73">
            <v>2.167924302311654</v>
          </cell>
          <cell r="AH73">
            <v>0.25065496922915054</v>
          </cell>
          <cell r="AJ73">
            <v>0.00017233710588235296</v>
          </cell>
          <cell r="AK73">
            <v>0.0024292682926829266</v>
          </cell>
          <cell r="AL73">
            <v>0.0001711519695369195</v>
          </cell>
        </row>
        <row r="74">
          <cell r="AG74" t="str">
            <v>NC</v>
          </cell>
          <cell r="AH74" t="str">
            <v>NC</v>
          </cell>
          <cell r="AJ74" t="str">
            <v>NC</v>
          </cell>
          <cell r="AK74" t="str">
            <v>NA</v>
          </cell>
          <cell r="AL74" t="str">
            <v>NC</v>
          </cell>
        </row>
        <row r="75">
          <cell r="AG75">
            <v>2.049133929582249</v>
          </cell>
          <cell r="AH75">
            <v>0.2602997460442516</v>
          </cell>
          <cell r="AJ75">
            <v>0.0001767000705882353</v>
          </cell>
          <cell r="AK75">
            <v>0.00026829268292682924</v>
          </cell>
          <cell r="AL75">
            <v>0.00016639940382983127</v>
          </cell>
        </row>
        <row r="76">
          <cell r="AG76">
            <v>2.049133929582249</v>
          </cell>
          <cell r="AH76">
            <v>0.2602997460442516</v>
          </cell>
          <cell r="AJ76">
            <v>0.0001767000705882353</v>
          </cell>
          <cell r="AK76">
            <v>0.00026829268292682924</v>
          </cell>
          <cell r="AL76">
            <v>0.00016639940382983127</v>
          </cell>
        </row>
        <row r="77">
          <cell r="AG77">
            <v>1.8698347107438018</v>
          </cell>
          <cell r="AH77">
            <v>0.27676917513475346</v>
          </cell>
          <cell r="AJ77">
            <v>0.0002399630588235294</v>
          </cell>
          <cell r="AK77">
            <v>0.09999999999999999</v>
          </cell>
          <cell r="AL77">
            <v>0.00023991216813032553</v>
          </cell>
        </row>
        <row r="78">
          <cell r="AG78">
            <v>2.02144293053384</v>
          </cell>
          <cell r="AH78">
            <v>0.26268343112952125</v>
          </cell>
          <cell r="AJ78">
            <v>0.0002290556470588235</v>
          </cell>
          <cell r="AK78">
            <v>0.005609756097560976</v>
          </cell>
          <cell r="AL78">
            <v>0.00022818785376759314</v>
          </cell>
        </row>
        <row r="79">
          <cell r="AG79">
            <v>1.4383343928798478</v>
          </cell>
          <cell r="AH79">
            <v>0.32995883796068315</v>
          </cell>
          <cell r="AJ79">
            <v>0.00021596675294117647</v>
          </cell>
          <cell r="AK79">
            <v>0.0009780487804878048</v>
          </cell>
          <cell r="AL79">
            <v>0.00021248770948391327</v>
          </cell>
        </row>
        <row r="80">
          <cell r="AG80">
            <v>1.662075298438935</v>
          </cell>
          <cell r="AH80">
            <v>0.2994952297125773</v>
          </cell>
          <cell r="AJ80">
            <v>0.00022687416470588238</v>
          </cell>
          <cell r="AK80">
            <v>0.02609756097560976</v>
          </cell>
          <cell r="AL80">
            <v>0.00022671316266930237</v>
          </cell>
        </row>
        <row r="81">
          <cell r="AG81">
            <v>2.0324290334171757</v>
          </cell>
          <cell r="AH81">
            <v>0.26173124060352443</v>
          </cell>
          <cell r="AJ81">
            <v>0.00024650750588235297</v>
          </cell>
          <cell r="AK81">
            <v>0.004073170731707317</v>
          </cell>
          <cell r="AL81">
            <v>0.0002451208088958486</v>
          </cell>
        </row>
        <row r="82">
          <cell r="AG82">
            <v>2.1157959951839342</v>
          </cell>
          <cell r="AH82">
            <v>0.25477595335286635</v>
          </cell>
          <cell r="AJ82">
            <v>0.0002595964</v>
          </cell>
          <cell r="AK82">
            <v>0.009390243902439024</v>
          </cell>
          <cell r="AL82">
            <v>0.00025890906251299975</v>
          </cell>
        </row>
        <row r="83">
          <cell r="AG83">
            <v>1.4810571966287538</v>
          </cell>
          <cell r="AH83">
            <v>0.32355100157770034</v>
          </cell>
          <cell r="AJ83">
            <v>0.00025523343529411765</v>
          </cell>
          <cell r="AK83">
            <v>0.0021902439024390247</v>
          </cell>
          <cell r="AL83">
            <v>0.0002530040291380352</v>
          </cell>
        </row>
        <row r="84">
          <cell r="AG84" t="str">
            <v>NC</v>
          </cell>
          <cell r="AH84" t="str">
            <v>NC</v>
          </cell>
          <cell r="AJ84" t="str">
            <v>NC</v>
          </cell>
          <cell r="AK84" t="str">
            <v>NA</v>
          </cell>
          <cell r="AL84" t="str">
            <v>NC</v>
          </cell>
        </row>
        <row r="85">
          <cell r="AG85">
            <v>1.9177791905064636</v>
          </cell>
          <cell r="AH85">
            <v>0.2721139533454343</v>
          </cell>
          <cell r="AJ85">
            <v>0.001904434094117647</v>
          </cell>
          <cell r="AK85">
            <v>0.002804878048780488</v>
          </cell>
          <cell r="AL85">
            <v>0.0017948639796282826</v>
          </cell>
        </row>
        <row r="86">
          <cell r="AG86">
            <v>1.912874384392636</v>
          </cell>
          <cell r="AH86">
            <v>0.272581233608134</v>
          </cell>
          <cell r="AJ86">
            <v>0.00019044340941176468</v>
          </cell>
          <cell r="AK86">
            <v>0.002804878048780488</v>
          </cell>
          <cell r="AL86">
            <v>0.00018928984262650138</v>
          </cell>
        </row>
        <row r="87">
          <cell r="AG87">
            <v>1.912874384392636</v>
          </cell>
          <cell r="AH87">
            <v>0.272581233608134</v>
          </cell>
          <cell r="AJ87">
            <v>0.00019044340941176468</v>
          </cell>
          <cell r="AK87">
            <v>0.002804878048780488</v>
          </cell>
          <cell r="AL87">
            <v>0.00018928984262650138</v>
          </cell>
        </row>
        <row r="88">
          <cell r="AG88" t="str">
            <v>NC</v>
          </cell>
          <cell r="AH88" t="str">
            <v>NC</v>
          </cell>
          <cell r="AJ88" t="str">
            <v>NC</v>
          </cell>
          <cell r="AK88" t="e">
            <v>#VALUE!</v>
          </cell>
          <cell r="AL88" t="str">
            <v>NC</v>
          </cell>
        </row>
        <row r="89">
          <cell r="AG89" t="str">
            <v>NC</v>
          </cell>
          <cell r="AH89" t="str">
            <v>NC</v>
          </cell>
          <cell r="AJ89" t="str">
            <v>NC</v>
          </cell>
          <cell r="AK89" t="e">
            <v>#VALUE!</v>
          </cell>
          <cell r="AL89" t="str">
            <v>NC</v>
          </cell>
        </row>
        <row r="90">
          <cell r="AG90">
            <v>2.3895651255511843</v>
          </cell>
          <cell r="AH90">
            <v>0.23482927180006183</v>
          </cell>
          <cell r="AJ90">
            <v>0.00021814823529411764</v>
          </cell>
          <cell r="AK90">
            <v>0.01770731707317073</v>
          </cell>
          <cell r="AL90">
            <v>0.00021786859434892332</v>
          </cell>
        </row>
        <row r="91">
          <cell r="AG91" t="str">
            <v>NC</v>
          </cell>
          <cell r="AH91" t="str">
            <v>NC</v>
          </cell>
          <cell r="AJ91" t="str">
            <v>NC</v>
          </cell>
          <cell r="AK91" t="str">
            <v>NA</v>
          </cell>
          <cell r="AL91" t="str">
            <v>NC</v>
          </cell>
        </row>
        <row r="92">
          <cell r="AG92">
            <v>1.8559153456514161</v>
          </cell>
          <cell r="AH92">
            <v>0.2781582248656756</v>
          </cell>
          <cell r="AJ92">
            <v>0.00021814823529411764</v>
          </cell>
          <cell r="AK92">
            <v>0.00123</v>
          </cell>
          <cell r="AL92">
            <v>0.00021479747561482354</v>
          </cell>
        </row>
        <row r="93">
          <cell r="AG93" t="str">
            <v>NC</v>
          </cell>
          <cell r="AH93" t="str">
            <v>NC</v>
          </cell>
          <cell r="AJ93" t="str">
            <v>NC</v>
          </cell>
          <cell r="AK93" t="str">
            <v>NA</v>
          </cell>
          <cell r="AL93" t="str">
            <v>NC</v>
          </cell>
        </row>
        <row r="94">
          <cell r="AG94" t="str">
            <v>NC</v>
          </cell>
          <cell r="AH94" t="str">
            <v>NC</v>
          </cell>
          <cell r="AJ94" t="str">
            <v>NC</v>
          </cell>
          <cell r="AK94" t="str">
            <v>NA</v>
          </cell>
          <cell r="AL94" t="str">
            <v>NC</v>
          </cell>
        </row>
        <row r="95">
          <cell r="AG95" t="str">
            <v>NC</v>
          </cell>
          <cell r="AH95" t="str">
            <v>NC</v>
          </cell>
          <cell r="AJ95" t="str">
            <v>NC</v>
          </cell>
          <cell r="AK95" t="str">
            <v>NA</v>
          </cell>
          <cell r="AL95" t="str">
            <v>NC</v>
          </cell>
        </row>
        <row r="96">
          <cell r="AG96" t="str">
            <v>NC</v>
          </cell>
          <cell r="AH96" t="str">
            <v>NC</v>
          </cell>
          <cell r="AJ96" t="str">
            <v>NC</v>
          </cell>
          <cell r="AK96" t="str">
            <v>NA</v>
          </cell>
          <cell r="AL96" t="str">
            <v>NC</v>
          </cell>
        </row>
        <row r="97">
          <cell r="AG97" t="str">
            <v>NC</v>
          </cell>
          <cell r="AH97" t="str">
            <v>NC</v>
          </cell>
          <cell r="AJ97" t="str">
            <v>NC</v>
          </cell>
          <cell r="AK97" t="str">
            <v>NA</v>
          </cell>
          <cell r="AL97" t="str">
            <v>NC</v>
          </cell>
        </row>
        <row r="98">
          <cell r="AG98" t="str">
            <v>NC</v>
          </cell>
          <cell r="AH98" t="str">
            <v>NC</v>
          </cell>
          <cell r="AJ98" t="str">
            <v>NC</v>
          </cell>
          <cell r="AK98" t="str">
            <v>NA</v>
          </cell>
          <cell r="AL98" t="str">
            <v>NC</v>
          </cell>
        </row>
        <row r="99">
          <cell r="AG99" t="str">
            <v>NC</v>
          </cell>
          <cell r="AH99" t="str">
            <v>NC</v>
          </cell>
          <cell r="AJ99" t="str">
            <v>NC</v>
          </cell>
          <cell r="AK99" t="str">
            <v>NA</v>
          </cell>
          <cell r="AL99" t="str">
            <v>NC</v>
          </cell>
        </row>
        <row r="100">
          <cell r="AG100" t="str">
            <v>NC</v>
          </cell>
          <cell r="AH100" t="str">
            <v>NC</v>
          </cell>
          <cell r="AJ100" t="str">
            <v>NC</v>
          </cell>
          <cell r="AK100" t="str">
            <v>NA</v>
          </cell>
          <cell r="AL100" t="str">
            <v>NC</v>
          </cell>
        </row>
        <row r="101">
          <cell r="AG101" t="str">
            <v>NC</v>
          </cell>
          <cell r="AH101" t="str">
            <v>NC</v>
          </cell>
          <cell r="AJ101" t="str">
            <v>NC</v>
          </cell>
          <cell r="AK101" t="str">
            <v>NA</v>
          </cell>
          <cell r="AL101" t="str">
            <v>NC</v>
          </cell>
        </row>
        <row r="102">
          <cell r="AG102" t="str">
            <v>NC</v>
          </cell>
          <cell r="AH102" t="str">
            <v>NC</v>
          </cell>
          <cell r="AJ102" t="str">
            <v>NC</v>
          </cell>
          <cell r="AK102" t="str">
            <v>NA</v>
          </cell>
          <cell r="AL102" t="str">
            <v>NC</v>
          </cell>
        </row>
        <row r="103">
          <cell r="AG103" t="str">
            <v>NC</v>
          </cell>
          <cell r="AH103" t="str">
            <v>NC</v>
          </cell>
          <cell r="AJ103" t="str">
            <v>NC</v>
          </cell>
          <cell r="AK103" t="str">
            <v>NA</v>
          </cell>
          <cell r="AL103" t="str">
            <v>NC</v>
          </cell>
        </row>
        <row r="104">
          <cell r="AG104" t="str">
            <v>NC</v>
          </cell>
          <cell r="AH104" t="str">
            <v>NC</v>
          </cell>
          <cell r="AJ104" t="str">
            <v>NC</v>
          </cell>
          <cell r="AK104" t="str">
            <v>NA</v>
          </cell>
          <cell r="AL104" t="str">
            <v>NC</v>
          </cell>
        </row>
        <row r="105">
          <cell r="AG105" t="str">
            <v>NC</v>
          </cell>
          <cell r="AH105" t="str">
            <v>NC</v>
          </cell>
          <cell r="AJ105" t="str">
            <v>NC</v>
          </cell>
          <cell r="AK105" t="str">
            <v>NA</v>
          </cell>
          <cell r="AL105" t="str">
            <v>NC</v>
          </cell>
        </row>
        <row r="106">
          <cell r="AG106" t="str">
            <v>NC</v>
          </cell>
          <cell r="AH106" t="str">
            <v>NC</v>
          </cell>
          <cell r="AJ106" t="str">
            <v>NC</v>
          </cell>
          <cell r="AK106" t="str">
            <v>NA</v>
          </cell>
          <cell r="AL106" t="str">
            <v>NC</v>
          </cell>
        </row>
        <row r="107">
          <cell r="AG107" t="str">
            <v>NC</v>
          </cell>
          <cell r="AH107" t="str">
            <v>NC</v>
          </cell>
          <cell r="AJ107" t="str">
            <v>NC</v>
          </cell>
          <cell r="AK107" t="str">
            <v>NA</v>
          </cell>
          <cell r="AL107" t="str">
            <v>NC</v>
          </cell>
        </row>
        <row r="108">
          <cell r="AG108">
            <v>2.6904096557464774</v>
          </cell>
          <cell r="AH108">
            <v>0.21689400015451993</v>
          </cell>
          <cell r="AJ108">
            <v>0.00021814823529411764</v>
          </cell>
          <cell r="AK108">
            <v>2.6829268292682926E-06</v>
          </cell>
          <cell r="AL108">
            <v>2.1446366686158882E-05</v>
          </cell>
        </row>
        <row r="109">
          <cell r="AG109" t="str">
            <v>NC</v>
          </cell>
          <cell r="AH109" t="str">
            <v>NC</v>
          </cell>
          <cell r="AJ109" t="str">
            <v>NC</v>
          </cell>
          <cell r="AK109" t="str">
            <v>NA</v>
          </cell>
          <cell r="AL109" t="str">
            <v>NC</v>
          </cell>
        </row>
        <row r="110">
          <cell r="AG110">
            <v>1.994490358126722</v>
          </cell>
          <cell r="AH110">
            <v>0.2650565095592369</v>
          </cell>
          <cell r="AJ110">
            <v>0.00017015562352941176</v>
          </cell>
          <cell r="AK110">
            <v>0.007878048780487805</v>
          </cell>
          <cell r="AL110">
            <v>0.0001698170679884889</v>
          </cell>
        </row>
        <row r="111">
          <cell r="AG111" t="str">
            <v>NC</v>
          </cell>
          <cell r="AH111" t="str">
            <v>NC</v>
          </cell>
          <cell r="AJ111" t="str">
            <v>NC</v>
          </cell>
          <cell r="AK111" t="str">
            <v>NA</v>
          </cell>
          <cell r="AL111" t="str">
            <v>NC</v>
          </cell>
        </row>
        <row r="112">
          <cell r="AG112">
            <v>4.1208478473692605</v>
          </cell>
          <cell r="AH112">
            <v>0.16299897255688564</v>
          </cell>
          <cell r="AJ112">
            <v>0.00017190080941176475</v>
          </cell>
          <cell r="AK112">
            <v>6.365853658536585E-05</v>
          </cell>
          <cell r="AL112">
            <v>0.00012232165026929297</v>
          </cell>
        </row>
        <row r="113">
          <cell r="AG113" t="str">
            <v>NC</v>
          </cell>
          <cell r="AH113" t="str">
            <v>NC</v>
          </cell>
          <cell r="AJ113" t="str">
            <v>NC</v>
          </cell>
          <cell r="AK113" t="str">
            <v>NA</v>
          </cell>
          <cell r="AL113" t="str">
            <v>NC</v>
          </cell>
        </row>
        <row r="114">
          <cell r="AG114" t="str">
            <v>NC</v>
          </cell>
          <cell r="AH114" t="str">
            <v>NC</v>
          </cell>
          <cell r="AJ114" t="str">
            <v>NC</v>
          </cell>
          <cell r="AK114" t="str">
            <v>NA</v>
          </cell>
          <cell r="AL114" t="str">
            <v>NC</v>
          </cell>
        </row>
        <row r="115">
          <cell r="AG115" t="str">
            <v>NC</v>
          </cell>
          <cell r="AH115" t="str">
            <v>NC</v>
          </cell>
          <cell r="AJ115" t="str">
            <v>NC</v>
          </cell>
          <cell r="AK115" t="str">
            <v>NA</v>
          </cell>
          <cell r="AL115" t="str">
            <v>NC</v>
          </cell>
        </row>
        <row r="117">
          <cell r="AG117" t="str">
            <v>NC</v>
          </cell>
          <cell r="AH117" t="str">
            <v>NC</v>
          </cell>
          <cell r="AJ117" t="str">
            <v>NC</v>
          </cell>
          <cell r="AK117" t="str">
            <v>NA</v>
          </cell>
          <cell r="AL117" t="str">
            <v>NC</v>
          </cell>
        </row>
        <row r="118">
          <cell r="AG118" t="str">
            <v>NC</v>
          </cell>
          <cell r="AH118" t="str">
            <v>NC</v>
          </cell>
          <cell r="AJ118" t="str">
            <v>NC</v>
          </cell>
          <cell r="AK118" t="str">
            <v>NA</v>
          </cell>
          <cell r="AL118" t="str">
            <v>NC</v>
          </cell>
        </row>
        <row r="119">
          <cell r="AG119" t="str">
            <v>NC</v>
          </cell>
          <cell r="AH119" t="str">
            <v>NC</v>
          </cell>
          <cell r="AJ119" t="str">
            <v>NC</v>
          </cell>
          <cell r="AK119" t="str">
            <v>NA</v>
          </cell>
          <cell r="AL119" t="str">
            <v>NC</v>
          </cell>
        </row>
        <row r="120">
          <cell r="AG120" t="str">
            <v>NC</v>
          </cell>
          <cell r="AH120" t="str">
            <v>NC</v>
          </cell>
          <cell r="AJ120" t="str">
            <v>NC</v>
          </cell>
          <cell r="AK120" t="str">
            <v>NA</v>
          </cell>
          <cell r="AL120" t="str">
            <v>NC</v>
          </cell>
        </row>
        <row r="121">
          <cell r="AG121" t="str">
            <v>NC</v>
          </cell>
          <cell r="AH121" t="str">
            <v>NC</v>
          </cell>
          <cell r="AJ121" t="str">
            <v>NC</v>
          </cell>
          <cell r="AK121" t="str">
            <v>NA</v>
          </cell>
          <cell r="AL121" t="str">
            <v>NC</v>
          </cell>
        </row>
        <row r="122">
          <cell r="AG122" t="str">
            <v>NC</v>
          </cell>
          <cell r="AH122" t="str">
            <v>NC</v>
          </cell>
          <cell r="AJ122" t="str">
            <v>NC</v>
          </cell>
          <cell r="AK122" t="str">
            <v>NA</v>
          </cell>
          <cell r="AL122" t="str">
            <v>NC</v>
          </cell>
        </row>
        <row r="123">
          <cell r="AG123" t="str">
            <v>NC</v>
          </cell>
          <cell r="AH123" t="str">
            <v>NC</v>
          </cell>
          <cell r="AJ123" t="str">
            <v>NC</v>
          </cell>
          <cell r="AK123" t="str">
            <v>NA</v>
          </cell>
          <cell r="AL123" t="str">
            <v>NC</v>
          </cell>
        </row>
        <row r="124">
          <cell r="AG124" t="str">
            <v>NC</v>
          </cell>
          <cell r="AH124" t="str">
            <v>NC</v>
          </cell>
          <cell r="AJ124" t="str">
            <v>NC</v>
          </cell>
          <cell r="AK124" t="str">
            <v>NA</v>
          </cell>
          <cell r="AL124" t="str">
            <v>NC</v>
          </cell>
        </row>
        <row r="125">
          <cell r="AG125" t="str">
            <v>NC</v>
          </cell>
          <cell r="AH125" t="str">
            <v>NC</v>
          </cell>
          <cell r="AJ125" t="str">
            <v>NC</v>
          </cell>
          <cell r="AK125" t="str">
            <v>NA</v>
          </cell>
          <cell r="AL125" t="str">
            <v>NC</v>
          </cell>
        </row>
        <row r="126">
          <cell r="AG126" t="str">
            <v>NC</v>
          </cell>
          <cell r="AH126" t="str">
            <v>NC</v>
          </cell>
          <cell r="AJ126" t="str">
            <v>NC</v>
          </cell>
          <cell r="AK126" t="str">
            <v>NA</v>
          </cell>
          <cell r="AL126" t="str">
            <v>NC</v>
          </cell>
        </row>
        <row r="127">
          <cell r="AG127" t="str">
            <v>NC</v>
          </cell>
          <cell r="AH127" t="str">
            <v>NC</v>
          </cell>
          <cell r="AJ127" t="str">
            <v>NC</v>
          </cell>
          <cell r="AK127" t="str">
            <v>NA</v>
          </cell>
          <cell r="AL127" t="str">
            <v>NC</v>
          </cell>
        </row>
        <row r="128">
          <cell r="AG128" t="str">
            <v>NC</v>
          </cell>
          <cell r="AH128" t="str">
            <v>NC</v>
          </cell>
          <cell r="AJ128" t="str">
            <v>NC</v>
          </cell>
          <cell r="AK128" t="str">
            <v>NA</v>
          </cell>
          <cell r="AL128" t="str">
            <v>NC</v>
          </cell>
        </row>
        <row r="129">
          <cell r="AG129" t="str">
            <v>NC</v>
          </cell>
          <cell r="AH129" t="str">
            <v>NC</v>
          </cell>
          <cell r="AJ129" t="str">
            <v>NC</v>
          </cell>
          <cell r="AK129" t="e">
            <v>#VALUE!</v>
          </cell>
          <cell r="AL129" t="str">
            <v>NC</v>
          </cell>
        </row>
        <row r="130">
          <cell r="AG130" t="str">
            <v>NC</v>
          </cell>
          <cell r="AH130" t="str">
            <v>NC</v>
          </cell>
          <cell r="AJ130" t="str">
            <v>NC</v>
          </cell>
          <cell r="AK130" t="str">
            <v>NA</v>
          </cell>
          <cell r="AL130" t="str">
            <v>NC</v>
          </cell>
        </row>
        <row r="131">
          <cell r="AG131" t="str">
            <v>NC</v>
          </cell>
          <cell r="AH131" t="str">
            <v>NC</v>
          </cell>
          <cell r="AJ131" t="str">
            <v>NC</v>
          </cell>
          <cell r="AK131" t="str">
            <v>NA</v>
          </cell>
          <cell r="AL131" t="str">
            <v>NC</v>
          </cell>
        </row>
        <row r="132">
          <cell r="AG132">
            <v>1.994490358126722</v>
          </cell>
          <cell r="AH132">
            <v>0.2650565095592369</v>
          </cell>
          <cell r="AJ132">
            <v>0.00015488524705882352</v>
          </cell>
          <cell r="AK132">
            <v>1.1951219512195121</v>
          </cell>
          <cell r="AL132">
            <v>0.00015488339427976314</v>
          </cell>
        </row>
        <row r="133">
          <cell r="AG133">
            <v>2.5531337132419614</v>
          </cell>
          <cell r="AH133">
            <v>0.2246397410006523</v>
          </cell>
          <cell r="AJ133">
            <v>0.00021814823529411764</v>
          </cell>
          <cell r="AK133">
            <v>0.011</v>
          </cell>
          <cell r="AL133">
            <v>0.0002176780743634949</v>
          </cell>
        </row>
        <row r="134">
          <cell r="AG134">
            <v>1.994490358126722</v>
          </cell>
          <cell r="AH134">
            <v>0.2650565095592369</v>
          </cell>
          <cell r="AJ134">
            <v>0.00017015562352941176</v>
          </cell>
          <cell r="AK134">
            <v>0.00013902439024390245</v>
          </cell>
          <cell r="AL134">
            <v>0.0001528838167520198</v>
          </cell>
        </row>
        <row r="135">
          <cell r="AG135">
            <v>1.8698347107438018</v>
          </cell>
          <cell r="AH135">
            <v>0.27676917513475346</v>
          </cell>
          <cell r="AJ135">
            <v>0.00021814823529411764</v>
          </cell>
          <cell r="AK135">
            <v>0.0005853658536585366</v>
          </cell>
          <cell r="AL135">
            <v>0.00021119092654953926</v>
          </cell>
        </row>
        <row r="136">
          <cell r="AG136">
            <v>2.412689949346841</v>
          </cell>
          <cell r="AH136">
            <v>0.23331886767704538</v>
          </cell>
          <cell r="AJ136">
            <v>0.00021814823529411764</v>
          </cell>
          <cell r="AK136">
            <v>0.0005170731707317074</v>
          </cell>
          <cell r="AL136">
            <v>0.00020890634331105322</v>
          </cell>
        </row>
        <row r="137">
          <cell r="AG137">
            <v>2.412689949346841</v>
          </cell>
          <cell r="AH137">
            <v>0.23331886767704538</v>
          </cell>
          <cell r="AJ137">
            <v>0.00021814823529411764</v>
          </cell>
          <cell r="AK137">
            <v>0.0005170731707317074</v>
          </cell>
          <cell r="AL137">
            <v>0.00020890634331105322</v>
          </cell>
        </row>
        <row r="138">
          <cell r="AG138" t="str">
            <v>NC</v>
          </cell>
          <cell r="AH138" t="str">
            <v>NC</v>
          </cell>
          <cell r="AJ138" t="str">
            <v>NC</v>
          </cell>
          <cell r="AK138" t="str">
            <v>NA</v>
          </cell>
          <cell r="AL138" t="str">
            <v>NC</v>
          </cell>
        </row>
        <row r="139">
          <cell r="AG139" t="str">
            <v>NC</v>
          </cell>
          <cell r="AH139" t="str">
            <v>NC</v>
          </cell>
          <cell r="AJ139" t="str">
            <v>NC</v>
          </cell>
          <cell r="AK139" t="str">
            <v>NA</v>
          </cell>
          <cell r="AL139" t="str">
            <v>NC</v>
          </cell>
        </row>
        <row r="140">
          <cell r="AG140">
            <v>2.53536909931363</v>
          </cell>
          <cell r="AH140">
            <v>0.22569309693492745</v>
          </cell>
          <cell r="AJ140">
            <v>0.00016361117647058823</v>
          </cell>
          <cell r="AK140">
            <v>0.0004829268292682927</v>
          </cell>
          <cell r="AL140">
            <v>0.00015781526442167968</v>
          </cell>
        </row>
        <row r="141">
          <cell r="AG141" t="str">
            <v>NC</v>
          </cell>
          <cell r="AH141" t="str">
            <v>NC</v>
          </cell>
          <cell r="AJ141" t="str">
            <v>NC</v>
          </cell>
          <cell r="AK141" t="str">
            <v>NA</v>
          </cell>
          <cell r="AL141" t="str">
            <v>NC</v>
          </cell>
        </row>
        <row r="142">
          <cell r="AG142" t="str">
            <v>NC</v>
          </cell>
          <cell r="AH142" t="str">
            <v>NC</v>
          </cell>
          <cell r="AJ142" t="str">
            <v>NC</v>
          </cell>
          <cell r="AK142" t="str">
            <v>NA</v>
          </cell>
          <cell r="AL142" t="str">
            <v>NC</v>
          </cell>
        </row>
        <row r="143">
          <cell r="AG143">
            <v>1.968247063940844</v>
          </cell>
          <cell r="AH143">
            <v>0.26741916902273355</v>
          </cell>
          <cell r="AJ143">
            <v>0.00018760748235294118</v>
          </cell>
          <cell r="AK143">
            <v>2.4E-05</v>
          </cell>
          <cell r="AL143">
            <v>0.00010938164187901548</v>
          </cell>
        </row>
        <row r="144">
          <cell r="AG144" t="str">
            <v>NC</v>
          </cell>
          <cell r="AH144" t="str">
            <v>NC</v>
          </cell>
          <cell r="AJ144" t="str">
            <v>NC</v>
          </cell>
          <cell r="AK144" t="str">
            <v>NA</v>
          </cell>
          <cell r="AL144" t="str">
            <v>NC</v>
          </cell>
        </row>
        <row r="145">
          <cell r="AG145" t="str">
            <v>NC</v>
          </cell>
          <cell r="AH145" t="str">
            <v>NC</v>
          </cell>
          <cell r="AJ145" t="str">
            <v>NC</v>
          </cell>
          <cell r="AK145" t="str">
            <v>NA</v>
          </cell>
          <cell r="AL145" t="str">
            <v>NC</v>
          </cell>
        </row>
        <row r="146">
          <cell r="AG146">
            <v>1.7619172774971041</v>
          </cell>
          <cell r="AH146">
            <v>0.28801531428590366</v>
          </cell>
          <cell r="AJ146">
            <v>0.00021814823529411764</v>
          </cell>
          <cell r="AK146">
            <v>0.00011878048780487806</v>
          </cell>
          <cell r="AL146">
            <v>0.00018870803076270672</v>
          </cell>
        </row>
        <row r="147">
          <cell r="AG147" t="str">
            <v>NC</v>
          </cell>
          <cell r="AH147" t="str">
            <v>NC</v>
          </cell>
          <cell r="AJ147" t="str">
            <v>NC</v>
          </cell>
          <cell r="AK147" t="str">
            <v>NA</v>
          </cell>
          <cell r="AL147" t="str">
            <v>NC</v>
          </cell>
        </row>
        <row r="148">
          <cell r="AG148" t="str">
            <v>NC</v>
          </cell>
          <cell r="AH148" t="str">
            <v>NC</v>
          </cell>
          <cell r="AJ148" t="str">
            <v>NC</v>
          </cell>
          <cell r="AK148" t="str">
            <v>NA</v>
          </cell>
          <cell r="AL148" t="str">
            <v>NC</v>
          </cell>
        </row>
        <row r="149">
          <cell r="AG149" t="str">
            <v>NC</v>
          </cell>
          <cell r="AH149" t="str">
            <v>NC</v>
          </cell>
          <cell r="AJ149" t="str">
            <v>NC</v>
          </cell>
          <cell r="AK149" t="str">
            <v>NA</v>
          </cell>
          <cell r="AL149" t="str">
            <v>NC</v>
          </cell>
        </row>
        <row r="150">
          <cell r="AG150" t="str">
            <v>NC</v>
          </cell>
          <cell r="AH150" t="str">
            <v>NC</v>
          </cell>
          <cell r="AJ150" t="str">
            <v>NC</v>
          </cell>
          <cell r="AK150" t="str">
            <v>NA</v>
          </cell>
          <cell r="AL150" t="str">
            <v>NC</v>
          </cell>
        </row>
        <row r="151">
          <cell r="AG151" t="str">
            <v>NC</v>
          </cell>
          <cell r="AH151" t="str">
            <v>NC</v>
          </cell>
          <cell r="AJ151" t="str">
            <v>NC</v>
          </cell>
          <cell r="AK151" t="e">
            <v>#VALUE!</v>
          </cell>
          <cell r="AL151" t="str">
            <v>NC</v>
          </cell>
        </row>
        <row r="152">
          <cell r="AG152" t="str">
            <v>NC</v>
          </cell>
          <cell r="AH152" t="str">
            <v>NC</v>
          </cell>
          <cell r="AJ152" t="str">
            <v>NC</v>
          </cell>
          <cell r="AK152" t="str">
            <v>NA</v>
          </cell>
          <cell r="AL152" t="str">
            <v>NC</v>
          </cell>
        </row>
        <row r="153">
          <cell r="AG153" t="str">
            <v>NC</v>
          </cell>
          <cell r="AH153" t="str">
            <v>NC</v>
          </cell>
          <cell r="AJ153" t="str">
            <v>NC</v>
          </cell>
          <cell r="AK153" t="e">
            <v>#VALUE!</v>
          </cell>
          <cell r="AL153" t="str">
            <v>NC</v>
          </cell>
        </row>
        <row r="154">
          <cell r="AG154">
            <v>2.6475535727345867</v>
          </cell>
          <cell r="AH154">
            <v>0.21924004783546694</v>
          </cell>
          <cell r="AJ154">
            <v>0.00021814823529411764</v>
          </cell>
          <cell r="AK154">
            <v>0.000124</v>
          </cell>
          <cell r="AL154">
            <v>0.00018234905593662092</v>
          </cell>
        </row>
        <row r="155">
          <cell r="AG155" t="str">
            <v>NC</v>
          </cell>
          <cell r="AH155" t="str">
            <v>NC</v>
          </cell>
          <cell r="AJ155" t="str">
            <v>NC</v>
          </cell>
          <cell r="AK155" t="str">
            <v>NA</v>
          </cell>
          <cell r="AL155" t="str">
            <v>NC</v>
          </cell>
        </row>
        <row r="156">
          <cell r="AG156" t="str">
            <v>NC</v>
          </cell>
          <cell r="AH156" t="str">
            <v>NC</v>
          </cell>
          <cell r="AJ156" t="str">
            <v>NC</v>
          </cell>
          <cell r="AK156" t="str">
            <v>NA</v>
          </cell>
          <cell r="AL156" t="str">
            <v>NC</v>
          </cell>
        </row>
        <row r="157">
          <cell r="AG157" t="str">
            <v>NC</v>
          </cell>
          <cell r="AH157" t="str">
            <v>NC</v>
          </cell>
          <cell r="AJ157" t="str">
            <v>NC</v>
          </cell>
          <cell r="AK157" t="str">
            <v>NA</v>
          </cell>
          <cell r="AL157" t="str">
            <v>NC</v>
          </cell>
        </row>
        <row r="158">
          <cell r="AG158">
            <v>1.994490358126722</v>
          </cell>
          <cell r="AH158">
            <v>0.2650565095592369</v>
          </cell>
          <cell r="AJ158">
            <v>0.00017015562352941176</v>
          </cell>
          <cell r="AK158">
            <v>0.013097560975609757</v>
          </cell>
          <cell r="AL158">
            <v>0.0001699518242448641</v>
          </cell>
        </row>
        <row r="159">
          <cell r="AG159">
            <v>5.4995138551288285</v>
          </cell>
          <cell r="AH159">
            <v>0.13434100528033302</v>
          </cell>
          <cell r="AJ159">
            <v>0.0001579393223529412</v>
          </cell>
          <cell r="AK159">
            <v>1.1E-05</v>
          </cell>
          <cell r="AL159">
            <v>4.369168654061289E-05</v>
          </cell>
        </row>
        <row r="160">
          <cell r="AG160">
            <v>1.7174142004535493</v>
          </cell>
          <cell r="AH160">
            <v>0.29299458364373243</v>
          </cell>
          <cell r="AJ160">
            <v>0.00021814823529411764</v>
          </cell>
          <cell r="AK160">
            <v>1.097560975609756E-05</v>
          </cell>
          <cell r="AL160">
            <v>8.202065681993997E-05</v>
          </cell>
        </row>
        <row r="161">
          <cell r="AG161">
            <v>2.1068560121056925</v>
          </cell>
          <cell r="AH161">
            <v>0.2554997748477221</v>
          </cell>
          <cell r="AJ161">
            <v>0.0001745185882352941</v>
          </cell>
          <cell r="AK161">
            <v>0.00275609756097561</v>
          </cell>
          <cell r="AL161">
            <v>0.00017346679022167506</v>
          </cell>
        </row>
        <row r="162">
          <cell r="AG162">
            <v>2.1068560121056925</v>
          </cell>
          <cell r="AH162">
            <v>0.2554997748477221</v>
          </cell>
          <cell r="AJ162">
            <v>0.00017233710588235296</v>
          </cell>
          <cell r="AK162">
            <v>0.00034390243902439023</v>
          </cell>
          <cell r="AL162">
            <v>0.0001644460367168573</v>
          </cell>
        </row>
        <row r="163">
          <cell r="AG163">
            <v>2.1068560121056925</v>
          </cell>
          <cell r="AH163">
            <v>0.2554997748477221</v>
          </cell>
          <cell r="AJ163">
            <v>0.00017233710588235296</v>
          </cell>
          <cell r="AK163">
            <v>0.00034390243902439023</v>
          </cell>
          <cell r="AL163">
            <v>0.0001644460367168573</v>
          </cell>
        </row>
        <row r="164">
          <cell r="AG164">
            <v>2.077594123048669</v>
          </cell>
          <cell r="AH164">
            <v>0.2579052606093728</v>
          </cell>
          <cell r="AJ164">
            <v>0.00017888155294117647</v>
          </cell>
          <cell r="AK164">
            <v>0.018390243902439023</v>
          </cell>
          <cell r="AL164">
            <v>0.00017871664472644559</v>
          </cell>
        </row>
        <row r="165">
          <cell r="AG165">
            <v>1.7193882397644156</v>
          </cell>
          <cell r="AH165">
            <v>0.2927691604775368</v>
          </cell>
          <cell r="AJ165">
            <v>0.00018760748235294118</v>
          </cell>
          <cell r="AK165">
            <v>0.006634146341463415</v>
          </cell>
          <cell r="AL165">
            <v>0.00018716517491123354</v>
          </cell>
        </row>
        <row r="166">
          <cell r="AG166">
            <v>2.3372933884297526</v>
          </cell>
          <cell r="AH166">
            <v>0.2383351023997031</v>
          </cell>
          <cell r="AJ166">
            <v>0.00021814823529411764</v>
          </cell>
          <cell r="AK166">
            <v>0.00125</v>
          </cell>
          <cell r="AL166">
            <v>0.00021430892373108164</v>
          </cell>
        </row>
        <row r="167">
          <cell r="AG167">
            <v>4.986225895316806</v>
          </cell>
          <cell r="AH167">
            <v>0.1434559840109807</v>
          </cell>
          <cell r="AJ167">
            <v>0.00017953599764705886</v>
          </cell>
          <cell r="AK167">
            <v>0.0014195121951219513</v>
          </cell>
          <cell r="AL167">
            <v>0.00017574514844556592</v>
          </cell>
        </row>
        <row r="168">
          <cell r="AG168">
            <v>1.9177791905064636</v>
          </cell>
          <cell r="AH168">
            <v>0.2721139533454343</v>
          </cell>
          <cell r="AJ168">
            <v>0.00019197044705882355</v>
          </cell>
          <cell r="AK168">
            <v>0.01719512195121951</v>
          </cell>
          <cell r="AL168">
            <v>0.000191777944553995</v>
          </cell>
        </row>
        <row r="169">
          <cell r="AG169">
            <v>1.9177791905064636</v>
          </cell>
          <cell r="AH169">
            <v>0.2721139533454343</v>
          </cell>
          <cell r="AJ169">
            <v>0.00019197044705882355</v>
          </cell>
          <cell r="AK169">
            <v>0.0009121951219512196</v>
          </cell>
          <cell r="AL169">
            <v>0.00018840553438327813</v>
          </cell>
        </row>
        <row r="170">
          <cell r="AG170">
            <v>1.4246359700905156</v>
          </cell>
          <cell r="AH170">
            <v>0.3320811761179383</v>
          </cell>
          <cell r="AJ170">
            <v>0.0002399630588235294</v>
          </cell>
          <cell r="AK170">
            <v>7.048780487804879E-05</v>
          </cell>
          <cell r="AL170">
            <v>0.00019184606718871989</v>
          </cell>
        </row>
        <row r="171">
          <cell r="AG171">
            <v>1.8935035045506854</v>
          </cell>
          <cell r="AH171">
            <v>0.27444642585007506</v>
          </cell>
          <cell r="AJ171">
            <v>0.00019851489411764706</v>
          </cell>
          <cell r="AK171">
            <v>0.010292682926829269</v>
          </cell>
          <cell r="AL171">
            <v>0.00019817416176337122</v>
          </cell>
        </row>
        <row r="172">
          <cell r="AG172">
            <v>5.1581647192932465</v>
          </cell>
          <cell r="AH172">
            <v>0.14023424695171366</v>
          </cell>
          <cell r="AJ172">
            <v>0.0001767000705882353</v>
          </cell>
          <cell r="AK172">
            <v>0.5121951219512195</v>
          </cell>
          <cell r="AL172">
            <v>0.00017668943608508756</v>
          </cell>
        </row>
        <row r="173">
          <cell r="AG173" t="str">
            <v>NC</v>
          </cell>
          <cell r="AH173" t="str">
            <v>NC</v>
          </cell>
          <cell r="AJ173" t="str">
            <v>NC</v>
          </cell>
          <cell r="AK173" t="str">
            <v>NA</v>
          </cell>
          <cell r="AL173" t="str">
            <v>NC</v>
          </cell>
        </row>
        <row r="174">
          <cell r="AG174" t="str">
            <v>NC</v>
          </cell>
          <cell r="AH174" t="str">
            <v>NC</v>
          </cell>
          <cell r="AJ174" t="str">
            <v>NC</v>
          </cell>
          <cell r="AK174" t="str">
            <v>NA</v>
          </cell>
          <cell r="AL174" t="str">
            <v>NC</v>
          </cell>
        </row>
        <row r="175">
          <cell r="AG175">
            <v>2.1068560121056925</v>
          </cell>
          <cell r="AH175">
            <v>0.2554997748477221</v>
          </cell>
          <cell r="AJ175">
            <v>0.00017233710588235296</v>
          </cell>
          <cell r="AK175">
            <v>0.02682926829268293</v>
          </cell>
          <cell r="AL175">
            <v>0.00017223116816434262</v>
          </cell>
        </row>
        <row r="176">
          <cell r="AG176">
            <v>5.1581647192932465</v>
          </cell>
          <cell r="AH176">
            <v>0.14023424695171366</v>
          </cell>
          <cell r="AJ176">
            <v>0.0001767000705882353</v>
          </cell>
          <cell r="AK176">
            <v>0.5121951219512195</v>
          </cell>
          <cell r="AL176">
            <v>0.00017668943608508756</v>
          </cell>
        </row>
        <row r="177">
          <cell r="AG177" t="str">
            <v>NC</v>
          </cell>
          <cell r="AH177" t="str">
            <v>NC</v>
          </cell>
          <cell r="AJ177" t="str">
            <v>NC</v>
          </cell>
          <cell r="AK177" t="e">
            <v>#VALUE!</v>
          </cell>
          <cell r="AL177" t="str">
            <v>NC</v>
          </cell>
        </row>
        <row r="178">
          <cell r="AG178">
            <v>1.994490358126722</v>
          </cell>
          <cell r="AH178">
            <v>0.2650565095592369</v>
          </cell>
          <cell r="AJ178">
            <v>0.00015488524705882352</v>
          </cell>
          <cell r="AK178">
            <v>0.0057</v>
          </cell>
          <cell r="AL178">
            <v>0.0001544977411955989</v>
          </cell>
        </row>
        <row r="179">
          <cell r="AG179">
            <v>1.994490358126722</v>
          </cell>
          <cell r="AH179">
            <v>0.2650565095592369</v>
          </cell>
          <cell r="AJ179">
            <v>0.00015488524705882352</v>
          </cell>
          <cell r="AK179">
            <v>0.007804878048780488</v>
          </cell>
          <cell r="AL179">
            <v>0.0001546020556057483</v>
          </cell>
        </row>
        <row r="180">
          <cell r="AG180">
            <v>1.7598444336412251</v>
          </cell>
          <cell r="AH180">
            <v>0.28824256137316806</v>
          </cell>
          <cell r="AJ180">
            <v>0.00020069637647058823</v>
          </cell>
          <cell r="AK180">
            <v>0.0005121951219512195</v>
          </cell>
          <cell r="AL180">
            <v>0.00019423632671955368</v>
          </cell>
        </row>
        <row r="181">
          <cell r="AG181">
            <v>1.4111960081085297</v>
          </cell>
          <cell r="AH181">
            <v>0.33419685442322744</v>
          </cell>
          <cell r="AJ181">
            <v>2.6832232941176473E-05</v>
          </cell>
          <cell r="AK181">
            <v>0.02707317073170732</v>
          </cell>
          <cell r="AL181">
            <v>2.68302862365421E-05</v>
          </cell>
        </row>
        <row r="182">
          <cell r="AG182">
            <v>1.4111960081085297</v>
          </cell>
          <cell r="AH182">
            <v>0.33419685442322744</v>
          </cell>
          <cell r="AJ182">
            <v>2.6832232941176473E-05</v>
          </cell>
          <cell r="AK182">
            <v>0.02707317073170732</v>
          </cell>
          <cell r="AL182">
            <v>2.68302862365421E-05</v>
          </cell>
        </row>
        <row r="183">
          <cell r="AG183">
            <v>2.035194242986451</v>
          </cell>
          <cell r="AH183">
            <v>0.26149292638079125</v>
          </cell>
          <cell r="AJ183">
            <v>0.00017713636705882351</v>
          </cell>
          <cell r="AK183">
            <v>0.00748780487804878</v>
          </cell>
          <cell r="AL183">
            <v>0.00017674516580806798</v>
          </cell>
        </row>
        <row r="184">
          <cell r="AG184">
            <v>1.7193882397644156</v>
          </cell>
          <cell r="AH184">
            <v>0.2927691604775368</v>
          </cell>
          <cell r="AJ184">
            <v>0.00021814823529411764</v>
          </cell>
          <cell r="AK184">
            <v>0.0051951219512195125</v>
          </cell>
          <cell r="AL184">
            <v>0.0002173854181236325</v>
          </cell>
        </row>
        <row r="185">
          <cell r="AG185" t="str">
            <v>NC</v>
          </cell>
          <cell r="AH185" t="str">
            <v>NC</v>
          </cell>
          <cell r="AJ185" t="str">
            <v>NC</v>
          </cell>
          <cell r="AK185" t="str">
            <v>NA</v>
          </cell>
          <cell r="AL185" t="str">
            <v>NC</v>
          </cell>
        </row>
        <row r="186">
          <cell r="AG186" t="str">
            <v>NC</v>
          </cell>
          <cell r="AH186" t="str">
            <v>NC</v>
          </cell>
          <cell r="AJ186" t="str">
            <v>NC</v>
          </cell>
          <cell r="AK186" t="str">
            <v>NA</v>
          </cell>
          <cell r="AL186" t="str">
            <v>NC</v>
          </cell>
        </row>
        <row r="187">
          <cell r="AG187" t="str">
            <v>NC</v>
          </cell>
          <cell r="AH187" t="str">
            <v>NC</v>
          </cell>
          <cell r="AJ187" t="str">
            <v>NC</v>
          </cell>
          <cell r="AK187" t="str">
            <v>NA</v>
          </cell>
          <cell r="AL187" t="str">
            <v>NC</v>
          </cell>
        </row>
        <row r="188">
          <cell r="AG188" t="str">
            <v>NC</v>
          </cell>
          <cell r="AH188" t="str">
            <v>NC</v>
          </cell>
          <cell r="AJ188" t="str">
            <v>NC</v>
          </cell>
          <cell r="AK188" t="str">
            <v>NA</v>
          </cell>
          <cell r="AL188" t="str">
            <v>NC</v>
          </cell>
        </row>
        <row r="189">
          <cell r="AG189">
            <v>0.5983471074380166</v>
          </cell>
          <cell r="AH189">
            <v>0.5938369731825971</v>
          </cell>
          <cell r="AJ189">
            <v>0.00021814823529411764</v>
          </cell>
          <cell r="AK189">
            <v>1.61E-05</v>
          </cell>
          <cell r="AL189">
            <v>0.00013999689634728693</v>
          </cell>
        </row>
        <row r="190">
          <cell r="AG190" t="str">
            <v>NC</v>
          </cell>
          <cell r="AH190" t="str">
            <v>NC</v>
          </cell>
          <cell r="AJ190" t="str">
            <v>NC</v>
          </cell>
          <cell r="AK190" t="str">
            <v>NA</v>
          </cell>
          <cell r="AL190" t="str">
            <v>NC</v>
          </cell>
        </row>
        <row r="191">
          <cell r="AG191" t="str">
            <v>NC</v>
          </cell>
          <cell r="AH191" t="str">
            <v>NC</v>
          </cell>
          <cell r="AJ191" t="str">
            <v>NC</v>
          </cell>
          <cell r="AK191" t="str">
            <v>NA</v>
          </cell>
          <cell r="AL191" t="str">
            <v>NC</v>
          </cell>
        </row>
        <row r="192">
          <cell r="AG192" t="str">
            <v>NC</v>
          </cell>
          <cell r="AH192" t="str">
            <v>NC</v>
          </cell>
          <cell r="AJ192" t="str">
            <v>NC</v>
          </cell>
          <cell r="AK192" t="str">
            <v>NA</v>
          </cell>
          <cell r="AL192" t="str">
            <v>NC</v>
          </cell>
        </row>
        <row r="193">
          <cell r="AG193" t="str">
            <v>NC</v>
          </cell>
          <cell r="AH193" t="str">
            <v>NC</v>
          </cell>
          <cell r="AJ193" t="str">
            <v>NC</v>
          </cell>
          <cell r="AK193" t="str">
            <v>NA</v>
          </cell>
          <cell r="AL193" t="str">
            <v>NC</v>
          </cell>
        </row>
        <row r="194">
          <cell r="AG194" t="str">
            <v>NC</v>
          </cell>
          <cell r="AH194" t="str">
            <v>NC</v>
          </cell>
          <cell r="AJ194" t="str">
            <v>NC</v>
          </cell>
          <cell r="AK194" t="str">
            <v>NA</v>
          </cell>
          <cell r="AL194" t="str">
            <v>NC</v>
          </cell>
        </row>
        <row r="195">
          <cell r="AG195" t="str">
            <v>NC</v>
          </cell>
          <cell r="AH195" t="str">
            <v>NC</v>
          </cell>
          <cell r="AJ195" t="str">
            <v>NC</v>
          </cell>
          <cell r="AK195" t="str">
            <v>NA</v>
          </cell>
          <cell r="AL195" t="str">
            <v>NC</v>
          </cell>
        </row>
        <row r="196">
          <cell r="AG196" t="str">
            <v>NC</v>
          </cell>
          <cell r="AH196" t="str">
            <v>NC</v>
          </cell>
          <cell r="AJ196" t="str">
            <v>NC</v>
          </cell>
          <cell r="AK196" t="str">
            <v>NA</v>
          </cell>
          <cell r="AL196" t="str">
            <v>NC</v>
          </cell>
        </row>
        <row r="197">
          <cell r="AG197" t="str">
            <v>NC</v>
          </cell>
          <cell r="AH197" t="str">
            <v>NC</v>
          </cell>
          <cell r="AJ197" t="str">
            <v>NC</v>
          </cell>
          <cell r="AK197" t="str">
            <v>NA</v>
          </cell>
          <cell r="AL197" t="str">
            <v>NC</v>
          </cell>
        </row>
        <row r="198">
          <cell r="AG198" t="str">
            <v>NC</v>
          </cell>
          <cell r="AH198" t="str">
            <v>NC</v>
          </cell>
          <cell r="AJ198" t="str">
            <v>NC</v>
          </cell>
          <cell r="AK198" t="str">
            <v>NA</v>
          </cell>
          <cell r="AL198" t="str">
            <v>NC</v>
          </cell>
        </row>
        <row r="199">
          <cell r="AG199" t="str">
            <v>NC</v>
          </cell>
          <cell r="AH199" t="str">
            <v>NC</v>
          </cell>
          <cell r="AJ199" t="str">
            <v>NC</v>
          </cell>
          <cell r="AK199" t="str">
            <v>NA</v>
          </cell>
          <cell r="AL199" t="str">
            <v>NC</v>
          </cell>
        </row>
        <row r="200">
          <cell r="AG200" t="str">
            <v>NC</v>
          </cell>
          <cell r="AH200" t="str">
            <v>NC</v>
          </cell>
          <cell r="AJ200" t="str">
            <v>NC</v>
          </cell>
          <cell r="AK200" t="str">
            <v>NA</v>
          </cell>
          <cell r="AL200" t="str">
            <v>NC</v>
          </cell>
        </row>
        <row r="201">
          <cell r="AG201" t="str">
            <v>NC</v>
          </cell>
          <cell r="AH201" t="str">
            <v>NC</v>
          </cell>
          <cell r="AJ201" t="str">
            <v>NC</v>
          </cell>
          <cell r="AK201" t="str">
            <v>NA</v>
          </cell>
          <cell r="AL201" t="str">
            <v>NC</v>
          </cell>
        </row>
        <row r="202">
          <cell r="AG202" t="str">
            <v>NC</v>
          </cell>
          <cell r="AH202" t="str">
            <v>NC</v>
          </cell>
          <cell r="AJ202" t="str">
            <v>NC</v>
          </cell>
          <cell r="AK202" t="str">
            <v>NA</v>
          </cell>
          <cell r="AL202" t="str">
            <v>NC</v>
          </cell>
        </row>
        <row r="203">
          <cell r="AG203" t="str">
            <v>NC</v>
          </cell>
          <cell r="AH203" t="str">
            <v>NC</v>
          </cell>
          <cell r="AJ203" t="str">
            <v>NC</v>
          </cell>
          <cell r="AK203" t="str">
            <v>NA</v>
          </cell>
          <cell r="AL203" t="str">
            <v>NC</v>
          </cell>
        </row>
        <row r="204">
          <cell r="AG204" t="str">
            <v>NC</v>
          </cell>
          <cell r="AH204" t="str">
            <v>NC</v>
          </cell>
          <cell r="AJ204" t="str">
            <v>NC</v>
          </cell>
          <cell r="AK204" t="str">
            <v>NA</v>
          </cell>
          <cell r="AL204" t="str">
            <v>NC</v>
          </cell>
        </row>
        <row r="205">
          <cell r="AG205" t="str">
            <v>NC</v>
          </cell>
          <cell r="AH205" t="str">
            <v>NC</v>
          </cell>
          <cell r="AJ205" t="str">
            <v>NC</v>
          </cell>
          <cell r="AK205" t="str">
            <v>NA</v>
          </cell>
          <cell r="AL205" t="str">
            <v>NC</v>
          </cell>
        </row>
        <row r="206">
          <cell r="AG206" t="str">
            <v>NC</v>
          </cell>
          <cell r="AH206" t="str">
            <v>NC</v>
          </cell>
          <cell r="AJ206" t="str">
            <v>NC</v>
          </cell>
          <cell r="AK206" t="str">
            <v>NA</v>
          </cell>
          <cell r="AL206" t="str">
            <v>NC</v>
          </cell>
        </row>
        <row r="207">
          <cell r="AG207" t="str">
            <v>NC</v>
          </cell>
          <cell r="AH207" t="str">
            <v>NC</v>
          </cell>
          <cell r="AJ207" t="str">
            <v>NC</v>
          </cell>
          <cell r="AK207" t="str">
            <v>NA</v>
          </cell>
          <cell r="AL207" t="str">
            <v>NC</v>
          </cell>
        </row>
        <row r="208">
          <cell r="AG208" t="str">
            <v>NC</v>
          </cell>
          <cell r="AH208" t="str">
            <v>NC</v>
          </cell>
          <cell r="AJ208" t="str">
            <v>NC</v>
          </cell>
          <cell r="AK208" t="str">
            <v>NA</v>
          </cell>
          <cell r="AL208" t="str">
            <v>NC</v>
          </cell>
        </row>
        <row r="209">
          <cell r="AG209" t="str">
            <v>NC</v>
          </cell>
          <cell r="AH209" t="str">
            <v>NC</v>
          </cell>
          <cell r="AJ209" t="str">
            <v>NC</v>
          </cell>
          <cell r="AK209" t="str">
            <v>NA</v>
          </cell>
          <cell r="AL209" t="str">
            <v>NC</v>
          </cell>
        </row>
        <row r="210">
          <cell r="AG210" t="str">
            <v>NC</v>
          </cell>
          <cell r="AH210" t="str">
            <v>NC</v>
          </cell>
          <cell r="AJ210" t="str">
            <v>NC</v>
          </cell>
          <cell r="AK210" t="str">
            <v>NA</v>
          </cell>
          <cell r="AL210" t="str">
            <v>NC</v>
          </cell>
        </row>
        <row r="211">
          <cell r="AG211" t="str">
            <v>NC</v>
          </cell>
          <cell r="AH211" t="str">
            <v>NC</v>
          </cell>
          <cell r="AJ211" t="str">
            <v>NC</v>
          </cell>
          <cell r="AK211" t="str">
            <v>NA</v>
          </cell>
          <cell r="AL211" t="str">
            <v>NC</v>
          </cell>
        </row>
        <row r="212">
          <cell r="AG212" t="str">
            <v>NC</v>
          </cell>
          <cell r="AH212" t="str">
            <v>NC</v>
          </cell>
          <cell r="AJ212" t="str">
            <v>NC</v>
          </cell>
          <cell r="AK212" t="str">
            <v>NA</v>
          </cell>
          <cell r="AL212" t="str">
            <v>NC</v>
          </cell>
        </row>
        <row r="213">
          <cell r="AG213" t="str">
            <v>NC</v>
          </cell>
          <cell r="AH213" t="str">
            <v>NC</v>
          </cell>
          <cell r="AJ213" t="str">
            <v>NC</v>
          </cell>
          <cell r="AK213" t="str">
            <v>NA</v>
          </cell>
          <cell r="AL213" t="str">
            <v>NC</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Christopher Summary"/>
      <sheetName val="Riverside Summary"/>
      <sheetName val="Toxicity"/>
      <sheetName val="Risk Calc"/>
      <sheetName val="Lettuce"/>
      <sheetName val="carrots"/>
      <sheetName val="garlic"/>
      <sheetName val="shallots"/>
      <sheetName val="broccoli"/>
      <sheetName val="celery"/>
      <sheetName val="peppers"/>
      <sheetName val="onions"/>
      <sheetName val="cauliflower"/>
      <sheetName val="cucumber"/>
      <sheetName val="tomatoes"/>
      <sheetName val="grapes"/>
      <sheetName val="apricots"/>
      <sheetName val="BVwet"/>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e ES-1 Risk Summary"/>
      <sheetName val="Table 3"/>
      <sheetName val="Table 4 COPC Selection"/>
      <sheetName val="Table 5_0-2ft EPCs"/>
      <sheetName val="Table 6_0-10ft EPCs"/>
      <sheetName val="Table 7"/>
      <sheetName val="Table 8 Outdoor Air"/>
      <sheetName val="Table 9"/>
      <sheetName val="Table 10"/>
      <sheetName val="Table 11"/>
      <sheetName val="Table 12"/>
      <sheetName val="Table 13"/>
      <sheetName val="Table 14"/>
      <sheetName val="Table 15 ChemSummary_CW"/>
      <sheetName val="Table 16 ChemSummary_MW"/>
      <sheetName val="Table 17 ChemSummary_ICW"/>
      <sheetName val="Table 18 ChemSummary_RP"/>
      <sheetName val="Table 19 RadSummary_CW"/>
      <sheetName val="Table 20 RadSummary_MW"/>
      <sheetName val="Table 21 RadSummary_ICW"/>
      <sheetName val="Table 22 RadSummary_RP"/>
      <sheetName val="Table 23 Asbestos Summary"/>
      <sheetName val="Table 25 Risk Summary"/>
      <sheetName val="CW_Chem Calculations"/>
      <sheetName val="MW_Chem Calculations"/>
      <sheetName val="ICW_Chem Calculations"/>
      <sheetName val="RP_Chem Calculations"/>
      <sheetName val="Decay Constants"/>
      <sheetName val="CW_Rad"/>
      <sheetName val="MW_Rad"/>
      <sheetName val="ICW_Rad"/>
      <sheetName val="RP_Rad"/>
      <sheetName val="Table 23-OLD"/>
      <sheetName val="Table 23"/>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hemProp"/>
      <sheetName val="B21GWDATENTER"/>
      <sheetName val="B22AGWDATENTER"/>
      <sheetName val="B23GWDATENTER"/>
      <sheetName val="BAGWDATENTER"/>
      <sheetName val="LPGWDATENTER"/>
      <sheetName val="NB5GWDATENTER"/>
      <sheetName val="SB5GWDATENTER"/>
      <sheetName val="Soil Moisture"/>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ble ES-1 Risk Summary"/>
      <sheetName val="Table 2 Project analyte list"/>
      <sheetName val="Table 3 bknd comp summ"/>
      <sheetName val="Table 4 COPC Selection"/>
      <sheetName val="Table 5_EPCs"/>
      <sheetName val="Table 6 Outdoor Air"/>
      <sheetName val="Table 7 CW exposure factors"/>
      <sheetName val="Table 8  MW exposure parameters"/>
      <sheetName val="Table 9 TP exposure parameters"/>
      <sheetName val="Table 10 NC Tox criteria"/>
      <sheetName val="Table 11 C tox criteria"/>
      <sheetName val="Table 12 Rad tox criteria"/>
      <sheetName val="Table 13 ChemRiskSummary_CW"/>
      <sheetName val="Table 14 ChemRiskSummary_MW"/>
      <sheetName val="Table 15 ChemRiskSummary_TP"/>
      <sheetName val="Table 16 RadRiskSummary_CW"/>
      <sheetName val="Table 17 RadRiskSummary_MW"/>
      <sheetName val="Table 18 RadRiskSummary_TP"/>
      <sheetName val="Table 23 Asbestos Summary"/>
      <sheetName val="Table19 Asbestos risk summary"/>
      <sheetName val="Table 21 Risk Summary"/>
      <sheetName val="CW_Chem Calculations"/>
      <sheetName val="MW_Chem Calculations"/>
      <sheetName val="TP_Chem Calculations"/>
      <sheetName val="Decay Constants"/>
      <sheetName val="CW_Rad Exp Calcs"/>
      <sheetName val="MW_Rad Exp Calcs"/>
      <sheetName val="TP_Rad Exp Calcs"/>
      <sheetName val="site name"/>
      <sheetName val="Table 22 VLEACH"/>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13a"/>
      <sheetName val="Sunset North-Post"/>
      <sheetName val="t-Table"/>
    </sheetNames>
    <sheetDataSet>
      <sheetData sheetId="1">
        <row r="1">
          <cell r="A1" t="str">
            <v>SAMPLE</v>
          </cell>
          <cell r="B1" t="str">
            <v>DATE</v>
          </cell>
          <cell r="C1" t="str">
            <v>DEPTH</v>
          </cell>
        </row>
        <row r="2">
          <cell r="A2" t="str">
            <v>CSPLD-10CTC1</v>
          </cell>
          <cell r="B2">
            <v>36587</v>
          </cell>
          <cell r="C2">
            <v>1</v>
          </cell>
        </row>
        <row r="3">
          <cell r="A3" t="str">
            <v>CSPLD-10CTE1</v>
          </cell>
          <cell r="B3">
            <v>36587</v>
          </cell>
          <cell r="C3">
            <v>1</v>
          </cell>
        </row>
        <row r="4">
          <cell r="A4" t="str">
            <v>CSPLD-10CTEE1</v>
          </cell>
          <cell r="B4">
            <v>36587</v>
          </cell>
          <cell r="C4">
            <v>1</v>
          </cell>
        </row>
        <row r="5">
          <cell r="A5" t="str">
            <v>CSPLD-10CTW1</v>
          </cell>
          <cell r="B5">
            <v>36587</v>
          </cell>
          <cell r="C5">
            <v>1</v>
          </cell>
        </row>
        <row r="6">
          <cell r="A6" t="str">
            <v>CSPLD-10E2*</v>
          </cell>
          <cell r="B6">
            <v>36587</v>
          </cell>
          <cell r="C6">
            <v>1</v>
          </cell>
        </row>
        <row r="7">
          <cell r="A7" t="str">
            <v>CSPLD-10EC2*</v>
          </cell>
          <cell r="B7">
            <v>36587</v>
          </cell>
          <cell r="C7">
            <v>1</v>
          </cell>
        </row>
        <row r="8">
          <cell r="A8" t="str">
            <v>CSPLD-10N</v>
          </cell>
          <cell r="B8">
            <v>36503</v>
          </cell>
          <cell r="C8">
            <v>1</v>
          </cell>
        </row>
        <row r="9">
          <cell r="A9" t="str">
            <v>CSPLD-10NE</v>
          </cell>
          <cell r="B9">
            <v>36537</v>
          </cell>
          <cell r="C9">
            <v>1</v>
          </cell>
        </row>
        <row r="10">
          <cell r="A10" t="str">
            <v>CSPLD-10SC</v>
          </cell>
          <cell r="B10">
            <v>36537</v>
          </cell>
          <cell r="C10">
            <v>1</v>
          </cell>
        </row>
        <row r="11">
          <cell r="A11" t="str">
            <v>CSPLD-10SE</v>
          </cell>
          <cell r="B11">
            <v>36503</v>
          </cell>
          <cell r="C11">
            <v>1</v>
          </cell>
        </row>
        <row r="12">
          <cell r="A12" t="str">
            <v>CSPLD-10SEE</v>
          </cell>
          <cell r="B12">
            <v>36537</v>
          </cell>
          <cell r="C12">
            <v>1</v>
          </cell>
        </row>
        <row r="13">
          <cell r="A13" t="str">
            <v>CSPLD-10SW</v>
          </cell>
          <cell r="B13">
            <v>36537</v>
          </cell>
          <cell r="C13">
            <v>1</v>
          </cell>
        </row>
        <row r="14">
          <cell r="A14" t="str">
            <v>CSPLD-10WC</v>
          </cell>
          <cell r="B14">
            <v>36537</v>
          </cell>
          <cell r="C14">
            <v>1</v>
          </cell>
        </row>
        <row r="15">
          <cell r="A15" t="str">
            <v>PLD-10</v>
          </cell>
          <cell r="B15">
            <v>36355</v>
          </cell>
          <cell r="C15">
            <v>3</v>
          </cell>
        </row>
        <row r="16">
          <cell r="C16" t="str">
            <v>max</v>
          </cell>
        </row>
        <row r="17">
          <cell r="C17" t="str">
            <v>X</v>
          </cell>
        </row>
        <row r="18">
          <cell r="C18" t="str">
            <v>s</v>
          </cell>
        </row>
        <row r="19">
          <cell r="C19" t="str">
            <v>n</v>
          </cell>
        </row>
        <row r="20">
          <cell r="C20" t="str">
            <v>t</v>
          </cell>
        </row>
        <row r="21">
          <cell r="C21" t="str">
            <v>95%ucl</v>
          </cell>
        </row>
        <row r="22">
          <cell r="C22" t="str">
            <v>EPC</v>
          </cell>
        </row>
        <row r="24">
          <cell r="A24" t="str">
            <v>PLE-09</v>
          </cell>
          <cell r="B24">
            <v>36355</v>
          </cell>
          <cell r="C24">
            <v>3</v>
          </cell>
        </row>
        <row r="25">
          <cell r="A25" t="str">
            <v>PLE-09</v>
          </cell>
          <cell r="B25">
            <v>35166</v>
          </cell>
          <cell r="C25">
            <v>5</v>
          </cell>
        </row>
        <row r="26">
          <cell r="A26" t="str">
            <v>CSPLE-9E</v>
          </cell>
          <cell r="B26">
            <v>36486</v>
          </cell>
          <cell r="C26">
            <v>1</v>
          </cell>
        </row>
        <row r="27">
          <cell r="A27" t="str">
            <v>CSPLE-9N</v>
          </cell>
          <cell r="B27">
            <v>36486</v>
          </cell>
          <cell r="C27">
            <v>1</v>
          </cell>
        </row>
        <row r="28">
          <cell r="A28" t="str">
            <v>CSPLE-9S</v>
          </cell>
          <cell r="B28">
            <v>36486</v>
          </cell>
          <cell r="C28">
            <v>1</v>
          </cell>
        </row>
        <row r="29">
          <cell r="A29" t="str">
            <v>CSPLE-9W</v>
          </cell>
          <cell r="B29">
            <v>36486</v>
          </cell>
          <cell r="C29">
            <v>1</v>
          </cell>
        </row>
        <row r="30">
          <cell r="C30" t="str">
            <v>max</v>
          </cell>
        </row>
        <row r="31">
          <cell r="C31" t="str">
            <v>X</v>
          </cell>
        </row>
        <row r="32">
          <cell r="C32" t="str">
            <v>s</v>
          </cell>
        </row>
        <row r="33">
          <cell r="C33" t="str">
            <v>n</v>
          </cell>
        </row>
        <row r="34">
          <cell r="C34" t="str">
            <v>t</v>
          </cell>
        </row>
        <row r="35">
          <cell r="C35" t="str">
            <v>95%ucl</v>
          </cell>
        </row>
        <row r="36">
          <cell r="C36" t="str">
            <v>EPC</v>
          </cell>
        </row>
        <row r="38">
          <cell r="A38" t="str">
            <v>CSPUO-07NC</v>
          </cell>
          <cell r="B38">
            <v>36643</v>
          </cell>
          <cell r="C38">
            <v>1</v>
          </cell>
        </row>
        <row r="39">
          <cell r="A39" t="str">
            <v>CSPUO-07NE2</v>
          </cell>
          <cell r="B39">
            <v>36662</v>
          </cell>
          <cell r="C39">
            <v>1</v>
          </cell>
        </row>
        <row r="40">
          <cell r="A40" t="str">
            <v>CSPUO-07NW</v>
          </cell>
          <cell r="B40">
            <v>36643</v>
          </cell>
          <cell r="C40">
            <v>1</v>
          </cell>
        </row>
        <row r="41">
          <cell r="A41" t="str">
            <v>CSPUO-07SC</v>
          </cell>
          <cell r="B41">
            <v>36643</v>
          </cell>
          <cell r="C41">
            <v>1</v>
          </cell>
        </row>
        <row r="42">
          <cell r="A42" t="str">
            <v>CSPUO-07SE</v>
          </cell>
          <cell r="B42">
            <v>36643</v>
          </cell>
          <cell r="C42">
            <v>1</v>
          </cell>
        </row>
        <row r="43">
          <cell r="A43" t="str">
            <v>CSPUO-07SW2</v>
          </cell>
          <cell r="B43">
            <v>36662</v>
          </cell>
          <cell r="C43">
            <v>1</v>
          </cell>
        </row>
        <row r="44">
          <cell r="C44" t="str">
            <v>max</v>
          </cell>
        </row>
        <row r="45">
          <cell r="C45" t="str">
            <v>X</v>
          </cell>
        </row>
        <row r="46">
          <cell r="C46" t="str">
            <v>s</v>
          </cell>
        </row>
        <row r="47">
          <cell r="C47" t="str">
            <v>n</v>
          </cell>
        </row>
        <row r="48">
          <cell r="C48" t="str">
            <v>t</v>
          </cell>
        </row>
        <row r="49">
          <cell r="C49" t="str">
            <v>95%ucl</v>
          </cell>
        </row>
        <row r="50">
          <cell r="C50" t="str">
            <v>EPC</v>
          </cell>
        </row>
        <row r="52">
          <cell r="A52" t="str">
            <v>PUP-08</v>
          </cell>
          <cell r="B52">
            <v>36586</v>
          </cell>
          <cell r="C52">
            <v>5</v>
          </cell>
        </row>
        <row r="53">
          <cell r="A53" t="str">
            <v>PUP-08BSW-1.5</v>
          </cell>
          <cell r="B53">
            <v>36609</v>
          </cell>
          <cell r="C53">
            <v>2</v>
          </cell>
        </row>
        <row r="54">
          <cell r="A54" t="str">
            <v>CSPUP-08N</v>
          </cell>
          <cell r="B54">
            <v>36643</v>
          </cell>
          <cell r="C54">
            <v>1</v>
          </cell>
        </row>
        <row r="55">
          <cell r="A55" t="str">
            <v>CSPUP-08SC</v>
          </cell>
          <cell r="B55">
            <v>36643</v>
          </cell>
          <cell r="C55">
            <v>1</v>
          </cell>
        </row>
        <row r="56">
          <cell r="A56" t="str">
            <v>CSPUP-08SE</v>
          </cell>
          <cell r="B56">
            <v>36643</v>
          </cell>
          <cell r="C56">
            <v>1</v>
          </cell>
        </row>
        <row r="57">
          <cell r="A57" t="str">
            <v>CSPUP-08SW2</v>
          </cell>
          <cell r="B57">
            <v>36662</v>
          </cell>
          <cell r="C57">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H-1 Data Eval Metals_Bkg"/>
      <sheetName val="Table H-2 Data Eval Rad_Bkg"/>
      <sheetName val="Table H-3 ChemSummary_CW_Bkg"/>
      <sheetName val="Table H-4 ChemSummary_MW_Bkg"/>
      <sheetName val="Table H-5 ChemSummary_TP_Bk"/>
      <sheetName val="Table H-6 RadSummary_CW"/>
      <sheetName val="Table H-7 RadSummary_MW"/>
      <sheetName val="Table H-8 RadSummary_TP"/>
      <sheetName val="CW_Chem Calculations_Bkg"/>
      <sheetName val="MW_Chem Calculations_Bkg"/>
      <sheetName val="TP_Chem Calculations_Bkg"/>
      <sheetName val="CW_Rad_Bkg"/>
      <sheetName val="MW_Rad_Bkg"/>
      <sheetName val="TP_Rad_Bkg"/>
      <sheetName val="Site Nam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1"/>
      <sheetName val="G-2"/>
      <sheetName val="G-3"/>
      <sheetName val="G-4"/>
      <sheetName val="G-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 13a"/>
      <sheetName val="Sunset North-Post"/>
      <sheetName val="t-Table"/>
    </sheetNames>
    <sheetDataSet>
      <sheetData sheetId="1">
        <row r="1">
          <cell r="A1" t="str">
            <v>SAMPLE</v>
          </cell>
          <cell r="B1" t="str">
            <v>DATE</v>
          </cell>
          <cell r="C1" t="str">
            <v>DEPTH</v>
          </cell>
        </row>
        <row r="2">
          <cell r="A2" t="str">
            <v>CSPLD-10CTC1</v>
          </cell>
          <cell r="B2">
            <v>36587</v>
          </cell>
          <cell r="C2">
            <v>1</v>
          </cell>
        </row>
        <row r="3">
          <cell r="A3" t="str">
            <v>CSPLD-10CTE1</v>
          </cell>
          <cell r="B3">
            <v>36587</v>
          </cell>
          <cell r="C3">
            <v>1</v>
          </cell>
        </row>
        <row r="4">
          <cell r="A4" t="str">
            <v>CSPLD-10CTEE1</v>
          </cell>
          <cell r="B4">
            <v>36587</v>
          </cell>
          <cell r="C4">
            <v>1</v>
          </cell>
        </row>
        <row r="5">
          <cell r="A5" t="str">
            <v>CSPLD-10CTW1</v>
          </cell>
          <cell r="B5">
            <v>36587</v>
          </cell>
          <cell r="C5">
            <v>1</v>
          </cell>
        </row>
        <row r="6">
          <cell r="A6" t="str">
            <v>CSPLD-10E2*</v>
          </cell>
          <cell r="B6">
            <v>36587</v>
          </cell>
          <cell r="C6">
            <v>1</v>
          </cell>
        </row>
        <row r="7">
          <cell r="A7" t="str">
            <v>CSPLD-10EC2*</v>
          </cell>
          <cell r="B7">
            <v>36587</v>
          </cell>
          <cell r="C7">
            <v>1</v>
          </cell>
        </row>
        <row r="8">
          <cell r="A8" t="str">
            <v>CSPLD-10N</v>
          </cell>
          <cell r="B8">
            <v>36503</v>
          </cell>
          <cell r="C8">
            <v>1</v>
          </cell>
        </row>
        <row r="9">
          <cell r="A9" t="str">
            <v>CSPLD-10NE</v>
          </cell>
          <cell r="B9">
            <v>36537</v>
          </cell>
          <cell r="C9">
            <v>1</v>
          </cell>
        </row>
        <row r="10">
          <cell r="A10" t="str">
            <v>CSPLD-10SC</v>
          </cell>
          <cell r="B10">
            <v>36537</v>
          </cell>
          <cell r="C10">
            <v>1</v>
          </cell>
        </row>
        <row r="11">
          <cell r="A11" t="str">
            <v>CSPLD-10SE</v>
          </cell>
          <cell r="B11">
            <v>36503</v>
          </cell>
          <cell r="C11">
            <v>1</v>
          </cell>
        </row>
        <row r="12">
          <cell r="A12" t="str">
            <v>CSPLD-10SEE</v>
          </cell>
          <cell r="B12">
            <v>36537</v>
          </cell>
          <cell r="C12">
            <v>1</v>
          </cell>
        </row>
        <row r="13">
          <cell r="A13" t="str">
            <v>CSPLD-10SW</v>
          </cell>
          <cell r="B13">
            <v>36537</v>
          </cell>
          <cell r="C13">
            <v>1</v>
          </cell>
        </row>
        <row r="14">
          <cell r="A14" t="str">
            <v>CSPLD-10WC</v>
          </cell>
          <cell r="B14">
            <v>36537</v>
          </cell>
          <cell r="C14">
            <v>1</v>
          </cell>
        </row>
        <row r="15">
          <cell r="A15" t="str">
            <v>PLD-10</v>
          </cell>
          <cell r="B15">
            <v>36355</v>
          </cell>
          <cell r="C15">
            <v>3</v>
          </cell>
        </row>
        <row r="16">
          <cell r="C16" t="str">
            <v>max</v>
          </cell>
        </row>
        <row r="17">
          <cell r="C17" t="str">
            <v>X</v>
          </cell>
        </row>
        <row r="18">
          <cell r="C18" t="str">
            <v>s</v>
          </cell>
        </row>
        <row r="19">
          <cell r="C19" t="str">
            <v>n</v>
          </cell>
        </row>
        <row r="20">
          <cell r="C20" t="str">
            <v>t</v>
          </cell>
        </row>
        <row r="21">
          <cell r="C21" t="str">
            <v>95%ucl</v>
          </cell>
        </row>
        <row r="22">
          <cell r="C22" t="str">
            <v>EPC</v>
          </cell>
        </row>
        <row r="24">
          <cell r="A24" t="str">
            <v>PLE-09</v>
          </cell>
          <cell r="B24">
            <v>36355</v>
          </cell>
          <cell r="C24">
            <v>3</v>
          </cell>
        </row>
        <row r="25">
          <cell r="A25" t="str">
            <v>PLE-09</v>
          </cell>
          <cell r="B25">
            <v>35166</v>
          </cell>
          <cell r="C25">
            <v>5</v>
          </cell>
        </row>
        <row r="26">
          <cell r="A26" t="str">
            <v>CSPLE-9E</v>
          </cell>
          <cell r="B26">
            <v>36486</v>
          </cell>
          <cell r="C26">
            <v>1</v>
          </cell>
        </row>
        <row r="27">
          <cell r="A27" t="str">
            <v>CSPLE-9N</v>
          </cell>
          <cell r="B27">
            <v>36486</v>
          </cell>
          <cell r="C27">
            <v>1</v>
          </cell>
        </row>
        <row r="28">
          <cell r="A28" t="str">
            <v>CSPLE-9S</v>
          </cell>
          <cell r="B28">
            <v>36486</v>
          </cell>
          <cell r="C28">
            <v>1</v>
          </cell>
        </row>
        <row r="29">
          <cell r="A29" t="str">
            <v>CSPLE-9W</v>
          </cell>
          <cell r="B29">
            <v>36486</v>
          </cell>
          <cell r="C29">
            <v>1</v>
          </cell>
        </row>
        <row r="30">
          <cell r="C30" t="str">
            <v>max</v>
          </cell>
        </row>
        <row r="31">
          <cell r="C31" t="str">
            <v>X</v>
          </cell>
        </row>
        <row r="32">
          <cell r="C32" t="str">
            <v>s</v>
          </cell>
        </row>
        <row r="33">
          <cell r="C33" t="str">
            <v>n</v>
          </cell>
        </row>
        <row r="34">
          <cell r="C34" t="str">
            <v>t</v>
          </cell>
        </row>
        <row r="35">
          <cell r="C35" t="str">
            <v>95%ucl</v>
          </cell>
        </row>
        <row r="36">
          <cell r="C36" t="str">
            <v>EPC</v>
          </cell>
        </row>
        <row r="38">
          <cell r="A38" t="str">
            <v>CSPUO-07NC</v>
          </cell>
          <cell r="B38">
            <v>36643</v>
          </cell>
          <cell r="C38">
            <v>1</v>
          </cell>
        </row>
        <row r="39">
          <cell r="A39" t="str">
            <v>CSPUO-07NE2</v>
          </cell>
          <cell r="B39">
            <v>36662</v>
          </cell>
          <cell r="C39">
            <v>1</v>
          </cell>
        </row>
        <row r="40">
          <cell r="A40" t="str">
            <v>CSPUO-07NW</v>
          </cell>
          <cell r="B40">
            <v>36643</v>
          </cell>
          <cell r="C40">
            <v>1</v>
          </cell>
        </row>
        <row r="41">
          <cell r="A41" t="str">
            <v>CSPUO-07SC</v>
          </cell>
          <cell r="B41">
            <v>36643</v>
          </cell>
          <cell r="C41">
            <v>1</v>
          </cell>
        </row>
        <row r="42">
          <cell r="A42" t="str">
            <v>CSPUO-07SE</v>
          </cell>
          <cell r="B42">
            <v>36643</v>
          </cell>
          <cell r="C42">
            <v>1</v>
          </cell>
        </row>
        <row r="43">
          <cell r="A43" t="str">
            <v>CSPUO-07SW2</v>
          </cell>
          <cell r="B43">
            <v>36662</v>
          </cell>
          <cell r="C43">
            <v>1</v>
          </cell>
        </row>
        <row r="44">
          <cell r="C44" t="str">
            <v>max</v>
          </cell>
        </row>
        <row r="45">
          <cell r="C45" t="str">
            <v>X</v>
          </cell>
        </row>
        <row r="46">
          <cell r="C46" t="str">
            <v>s</v>
          </cell>
        </row>
        <row r="47">
          <cell r="C47" t="str">
            <v>n</v>
          </cell>
        </row>
        <row r="48">
          <cell r="C48" t="str">
            <v>t</v>
          </cell>
        </row>
        <row r="49">
          <cell r="C49" t="str">
            <v>95%ucl</v>
          </cell>
        </row>
        <row r="50">
          <cell r="C50" t="str">
            <v>EPC</v>
          </cell>
        </row>
        <row r="52">
          <cell r="A52" t="str">
            <v>PUP-08</v>
          </cell>
          <cell r="B52">
            <v>36586</v>
          </cell>
          <cell r="C52">
            <v>5</v>
          </cell>
        </row>
        <row r="53">
          <cell r="A53" t="str">
            <v>PUP-08BSW-1.5</v>
          </cell>
          <cell r="B53">
            <v>36609</v>
          </cell>
          <cell r="C53">
            <v>2</v>
          </cell>
        </row>
        <row r="54">
          <cell r="A54" t="str">
            <v>CSPUP-08N</v>
          </cell>
          <cell r="B54">
            <v>36643</v>
          </cell>
          <cell r="C54">
            <v>1</v>
          </cell>
        </row>
        <row r="55">
          <cell r="A55" t="str">
            <v>CSPUP-08SC</v>
          </cell>
          <cell r="B55">
            <v>36643</v>
          </cell>
          <cell r="C55">
            <v>1</v>
          </cell>
        </row>
        <row r="56">
          <cell r="A56" t="str">
            <v>CSPUP-08SE</v>
          </cell>
          <cell r="B56">
            <v>36643</v>
          </cell>
          <cell r="C56">
            <v>1</v>
          </cell>
        </row>
        <row r="57">
          <cell r="A57" t="str">
            <v>CSPUP-08SW2</v>
          </cell>
          <cell r="B57">
            <v>36662</v>
          </cell>
          <cell r="C57">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3.x._IndoorAir"/>
      <sheetName val="Table 3.x.RME_SoilVapor"/>
      <sheetName val="DATENTER_TEMPLATE"/>
      <sheetName val="DATENTER_11_DCE"/>
      <sheetName val="DATENTER_TCE"/>
      <sheetName val="DATENTER_PCE_1"/>
      <sheetName val="DATENTER_PCE_2"/>
      <sheetName val="VLOOKUP"/>
    </sheetNames>
    <sheetDataSet>
      <sheetData sheetId="7">
        <row r="3">
          <cell r="A3" t="str">
            <v>C</v>
          </cell>
        </row>
        <row r="4">
          <cell r="A4" t="str">
            <v>CL</v>
          </cell>
        </row>
        <row r="5">
          <cell r="A5" t="str">
            <v>L</v>
          </cell>
        </row>
        <row r="6">
          <cell r="A6" t="str">
            <v>LS</v>
          </cell>
        </row>
        <row r="7">
          <cell r="A7" t="str">
            <v>S</v>
          </cell>
        </row>
        <row r="8">
          <cell r="A8" t="str">
            <v>SC</v>
          </cell>
        </row>
        <row r="9">
          <cell r="A9" t="str">
            <v>SCL</v>
          </cell>
        </row>
        <row r="10">
          <cell r="A10" t="str">
            <v>SI</v>
          </cell>
        </row>
        <row r="11">
          <cell r="A11" t="str">
            <v>SIC</v>
          </cell>
        </row>
        <row r="12">
          <cell r="A12" t="str">
            <v>SICL</v>
          </cell>
        </row>
        <row r="13">
          <cell r="A13" t="str">
            <v>SIL</v>
          </cell>
        </row>
        <row r="14">
          <cell r="A14" t="str">
            <v>SL</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ing Salmon Creek Mode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s>
    <sheetDataSet>
      <sheetData sheetId="0">
        <row r="6">
          <cell r="C6" t="str">
            <v>Scientific Name</v>
          </cell>
        </row>
        <row r="12">
          <cell r="C12" t="str">
            <v>Hippuris vulgaris</v>
          </cell>
        </row>
        <row r="13">
          <cell r="C13" t="str">
            <v>Potamegeton spp.</v>
          </cell>
        </row>
        <row r="14">
          <cell r="C14" t="str">
            <v>Sparganium</v>
          </cell>
        </row>
        <row r="15">
          <cell r="C15" t="str">
            <v>Carex spp.</v>
          </cell>
        </row>
        <row r="16">
          <cell r="C16" t="str">
            <v>Eriophorum spp.</v>
          </cell>
        </row>
        <row r="17">
          <cell r="C17" t="str">
            <v>Lemna trisulca</v>
          </cell>
        </row>
        <row r="18">
          <cell r="C18" t="str">
            <v>Nuphar polysepalum</v>
          </cell>
        </row>
        <row r="19">
          <cell r="C19" t="str">
            <v>Nuphar tetragona</v>
          </cell>
        </row>
        <row r="20">
          <cell r="C20" t="str">
            <v>Utricularia vulgaris</v>
          </cell>
        </row>
        <row r="33">
          <cell r="C33" t="str">
            <v>Anas platyrhynchos</v>
          </cell>
        </row>
        <row r="34">
          <cell r="C34" t="str">
            <v>Anas acuta</v>
          </cell>
        </row>
        <row r="39">
          <cell r="C39" t="str">
            <v>Castor canadensis</v>
          </cell>
        </row>
        <row r="40">
          <cell r="C40" t="str">
            <v>Ondatra zibethicus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ges 1 to 12"/>
      <sheetName val="page 13"/>
      <sheetName val="page 14"/>
      <sheetName val="page 15"/>
      <sheetName val="page 16"/>
      <sheetName val="page 17"/>
      <sheetName val="page 18"/>
      <sheetName val="page 19"/>
      <sheetName val="page 20"/>
      <sheetName val="page 21"/>
      <sheetName val="page 22"/>
      <sheetName val="page 23"/>
    </sheetNames>
    <sheetDataSet>
      <sheetData sheetId="0">
        <row r="1">
          <cell r="G1" t="str">
            <v>California Public</v>
          </cell>
          <cell r="K1" t="str">
            <v>USEPA Integrated</v>
          </cell>
          <cell r="L1" t="str">
            <v>Drinking Water Health Advisories or</v>
          </cell>
          <cell r="N1" t="str">
            <v>O n e - i n - a - M i l l i o n   I n c r e m e n t a l</v>
          </cell>
          <cell r="R1" t="str">
            <v>California</v>
          </cell>
          <cell r="T1" t="str">
            <v>U  S  E  P  A      N  a  t  i  o  n  a  l      R  e  c  o  m  m  e  n  d  e  d      A  m  b  i  e  n  t      W  a  t  e  r      Q  u  a  l  i  t  y      C  r  i  t  e  r  i  a</v>
          </cell>
          <cell r="AF1" t="str">
            <v>C  a  l  i  f  o  r  n  i  a     T  o  x  i  c  s     R  u  l  e     C  r  i  t  e  r  i  a     (  U  S  E  P  A  )</v>
          </cell>
          <cell r="AO1" t="str">
            <v>C  a  l  i  f  o  r  n  i  a      O  c  e  a  n      P  l  a  n</v>
          </cell>
          <cell r="AU1" t="str">
            <v>U S E P A   N a t i o n a l   R e c o m m e n d e d   A m b i e n t   W a t e r   Q u a l i t y   C r i t e r i a</v>
          </cell>
        </row>
        <row r="2">
          <cell r="G2" t="str">
            <v>Health Goal (PHG)</v>
          </cell>
          <cell r="K2" t="str">
            <v>Risk Information</v>
          </cell>
          <cell r="L2" t="str">
            <v>Suggested No-Adverse-Response</v>
          </cell>
          <cell r="N2" t="str">
            <v>C a n c e r   R i s k   E s t i m a t e s   f o r   D r i n k i n g   W a t e r</v>
          </cell>
          <cell r="R2" t="str">
            <v>Proposition 65</v>
          </cell>
          <cell r="T2" t="str">
            <v>H u m a n   H e a l t h   a n d   W e l f a r e   P r o t e c t i o n</v>
          </cell>
          <cell r="Y2" t="str">
            <v>F  r  e  s  h  w  a  t  e  r      A  q  u  a  t  i  c      L  i  f  e      P  r  o  t  e  c  t  i  o  n</v>
          </cell>
          <cell r="AF2" t="str">
            <v>I  n  l  a  n  d     S  u  r  f  a  c  e     W  a  t  e  r  s</v>
          </cell>
          <cell r="AK2" t="str">
            <v>E  n  c  l  o  s  e  d     B  a  y  s     &amp;     E  s  t  u  a  r  i  e  s</v>
          </cell>
          <cell r="AO2" t="str">
            <v>N  u  m  e  r  i  c  a  l      W  a  t  e  r      Q  u  a  l  i  t  y      O  b  j  e  c  t  i  v  e  s</v>
          </cell>
          <cell r="AU2" t="str">
            <v>S a l t w a t e r   A q u a t i c   L i f e   P r o t e c t i o n</v>
          </cell>
          <cell r="BB2" t="str">
            <v>C h e m i c a l</v>
          </cell>
        </row>
        <row r="3">
          <cell r="B3" t="str">
            <v>D r i n k i n g   W a t e r   S t a n d a r d s   ( C a l i f o r n i a   &amp;   F e d e r a l )</v>
          </cell>
          <cell r="G3" t="str">
            <v>in Drinking Water</v>
          </cell>
          <cell r="K3" t="str">
            <v>System (IRIS)</v>
          </cell>
          <cell r="L3" t="str">
            <v>Levels (SNARLs)</v>
          </cell>
          <cell r="N3" t="str">
            <v>Cal/EPA Cancer</v>
          </cell>
          <cell r="O3" t="str">
            <v>USEPA</v>
          </cell>
          <cell r="P3" t="str">
            <v>USEPA</v>
          </cell>
          <cell r="Q3" t="str">
            <v>National Academy</v>
          </cell>
          <cell r="R3" t="str">
            <v>Regulatory</v>
          </cell>
          <cell r="T3" t="str">
            <v>Non-Cancer Health Effects</v>
          </cell>
          <cell r="V3" t="str">
            <v>One-in-a-Million Cancer Risk Estimate</v>
          </cell>
          <cell r="Y3" t="str">
            <v>R  e  c  o  m  m  e  n  d  e  d      C  r  i  t  e  r  i  a</v>
          </cell>
          <cell r="AF3" t="str">
            <v>Human Health  (30-day Average)</v>
          </cell>
          <cell r="AH3" t="str">
            <v>F r e s h w a t e r   A q u a t i c   L i f e   P r o t e c t i o n</v>
          </cell>
          <cell r="AK3" t="str">
            <v>Human Health</v>
          </cell>
          <cell r="AL3" t="str">
            <v>S a l t w a t e r   A q u a t i c   L i f e   P r o t e c t i o n</v>
          </cell>
          <cell r="AO3" t="str">
            <v>Human Health</v>
          </cell>
          <cell r="AU3" t="str">
            <v>R  e  c  o  m  m  e  n  d  e  d      C  r  i  t  e  r  i  a</v>
          </cell>
          <cell r="BB3" t="str">
            <v>A b s t r a c t s</v>
          </cell>
        </row>
        <row r="4">
          <cell r="B4" t="str">
            <v>M a x i m u m   C o n t a m i n a n t   L e v e l s   ( M C L s )</v>
          </cell>
          <cell r="G4" t="str">
            <v>(Office of Environmental</v>
          </cell>
          <cell r="H4" t="str">
            <v>California State Action Levels</v>
          </cell>
          <cell r="J4" t="str">
            <v>Other</v>
          </cell>
          <cell r="K4" t="str">
            <v>Reference Dose</v>
          </cell>
          <cell r="L4" t="str">
            <v>for toxicity other than cancer risk</v>
          </cell>
          <cell r="N4" t="str">
            <v>Potency Factor</v>
          </cell>
          <cell r="O4" t="str">
            <v>Integrated</v>
          </cell>
          <cell r="P4" t="str">
            <v>Drinking Water</v>
          </cell>
          <cell r="Q4" t="str">
            <v>of Sciences (NAS)</v>
          </cell>
          <cell r="R4" t="str">
            <v>Level as a</v>
          </cell>
          <cell r="S4" t="str">
            <v>Agricultural</v>
          </cell>
          <cell r="T4" t="str">
            <v>Sources of</v>
          </cell>
          <cell r="U4" t="str">
            <v>Other Waters</v>
          </cell>
          <cell r="V4" t="str">
            <v>Sources of</v>
          </cell>
          <cell r="W4" t="str">
            <v>Other Waters</v>
          </cell>
          <cell r="Y4" t="str">
            <v>Continuous</v>
          </cell>
          <cell r="AA4" t="str">
            <v>Maximum</v>
          </cell>
          <cell r="AC4" t="str">
            <v>T o x i c i t y   I n f o r m a t i o n</v>
          </cell>
          <cell r="AF4" t="str">
            <v>Drinking Water Sources</v>
          </cell>
          <cell r="AG4" t="str">
            <v>Other Waters</v>
          </cell>
          <cell r="AH4" t="str">
            <v>Continuous</v>
          </cell>
          <cell r="AI4" t="str">
            <v>Maximum</v>
          </cell>
          <cell r="AK4" t="str">
            <v>(30-day Average)</v>
          </cell>
          <cell r="AL4" t="str">
            <v>Continuous</v>
          </cell>
          <cell r="AM4" t="str">
            <v>Maximum</v>
          </cell>
          <cell r="AO4" t="str">
            <v>(30-day Average)</v>
          </cell>
          <cell r="AP4" t="str">
            <v>M a r i n e   A q u a t i c   L i f e   P r o t e c t i o n</v>
          </cell>
          <cell r="AU4" t="str">
            <v>Continuous</v>
          </cell>
          <cell r="AW4" t="str">
            <v>Maximum</v>
          </cell>
          <cell r="AY4" t="str">
            <v>T o x i c i t y   I n f o r m a t i o n</v>
          </cell>
          <cell r="BB4" t="str">
            <v>S e r v i c e</v>
          </cell>
        </row>
        <row r="5">
          <cell r="A5" t="str">
            <v> I N O R G A N I C</v>
          </cell>
          <cell r="B5" t="str">
            <v>California Dept. of Health Services</v>
          </cell>
          <cell r="D5" t="str">
            <v>U.S. Environmental Protection Agency</v>
          </cell>
          <cell r="G5" t="str">
            <v>Health Hazard</v>
          </cell>
          <cell r="H5" t="str">
            <v>(Department of Health Services)</v>
          </cell>
          <cell r="J5" t="str">
            <v>Taste &amp; Odor</v>
          </cell>
          <cell r="K5" t="str">
            <v>as a Drinking</v>
          </cell>
          <cell r="M5" t="str">
            <v>National Academy</v>
          </cell>
          <cell r="N5" t="str">
            <v>as a Drinking</v>
          </cell>
          <cell r="O5" t="str">
            <v>Risk Information</v>
          </cell>
          <cell r="P5" t="str">
            <v>Health Advisory</v>
          </cell>
          <cell r="Q5" t="str">
            <v>Drinking Water</v>
          </cell>
          <cell r="R5" t="str">
            <v>Drinking Water</v>
          </cell>
          <cell r="S5" t="str">
            <v>Water Quality</v>
          </cell>
          <cell r="T5" t="str">
            <v>Drinking Water</v>
          </cell>
          <cell r="U5" t="str">
            <v>(aquatic organism</v>
          </cell>
          <cell r="V5" t="str">
            <v>Drinking Water</v>
          </cell>
          <cell r="W5" t="str">
            <v>(aquatic organism</v>
          </cell>
          <cell r="X5" t="str">
            <v>Taste &amp; Odor</v>
          </cell>
          <cell r="Y5" t="str">
            <v>Concentration</v>
          </cell>
          <cell r="AA5" t="str">
            <v>Concentration</v>
          </cell>
          <cell r="AB5" t="str">
            <v>Instantaneous</v>
          </cell>
          <cell r="AC5" t="str">
            <v>( L o w e s t   O b s e r v e d   E f f e c t   L e v e l )</v>
          </cell>
          <cell r="AF5" t="str">
            <v>(consumption of water</v>
          </cell>
          <cell r="AG5" t="str">
            <v>(aquatic organism</v>
          </cell>
          <cell r="AH5" t="str">
            <v>Concentration</v>
          </cell>
          <cell r="AI5" t="str">
            <v>Concentration</v>
          </cell>
          <cell r="AJ5" t="str">
            <v>Instantaneous</v>
          </cell>
          <cell r="AK5" t="str">
            <v>aquatic organism</v>
          </cell>
          <cell r="AL5" t="str">
            <v>Concentration</v>
          </cell>
          <cell r="AM5" t="str">
            <v>Concentration</v>
          </cell>
          <cell r="AN5" t="str">
            <v>Instantaneous</v>
          </cell>
          <cell r="AO5" t="str">
            <v>aquatic organism</v>
          </cell>
          <cell r="AP5" t="str">
            <v>6-month</v>
          </cell>
          <cell r="AQ5" t="str">
            <v>30-day</v>
          </cell>
          <cell r="AR5" t="str">
            <v>7-day</v>
          </cell>
          <cell r="AS5" t="str">
            <v>Daily</v>
          </cell>
          <cell r="AT5" t="str">
            <v>Instantaneous</v>
          </cell>
          <cell r="AU5" t="str">
            <v>Concentration</v>
          </cell>
          <cell r="AW5" t="str">
            <v>Concentration</v>
          </cell>
          <cell r="AX5" t="str">
            <v>Instantaneous</v>
          </cell>
          <cell r="AY5" t="str">
            <v>( L o w e s t   O b s e r v e d   E f f e c t   L e v e l )</v>
          </cell>
          <cell r="BB5" t="str">
            <v>R e g i s t r y</v>
          </cell>
        </row>
        <row r="6">
          <cell r="A6" t="str">
            <v> C O N S T I T U E N T</v>
          </cell>
          <cell r="B6" t="str">
            <v>Primary MCL</v>
          </cell>
          <cell r="C6" t="str">
            <v>Secondary MCL</v>
          </cell>
          <cell r="D6" t="str">
            <v>Primary MCL</v>
          </cell>
          <cell r="E6" t="str">
            <v>Secondary MCL</v>
          </cell>
          <cell r="F6" t="str">
            <v>MCL Goal</v>
          </cell>
          <cell r="G6" t="str">
            <v>Assessment)</v>
          </cell>
          <cell r="H6" t="str">
            <v>Toxicity</v>
          </cell>
          <cell r="I6" t="str">
            <v>Taste &amp; Odor</v>
          </cell>
          <cell r="J6" t="str">
            <v>Thresholds</v>
          </cell>
          <cell r="K6" t="str">
            <v>Water Level (60)</v>
          </cell>
          <cell r="L6" t="str">
            <v>USEPA</v>
          </cell>
          <cell r="M6" t="str">
            <v>of Sciences (NAS)</v>
          </cell>
          <cell r="N6" t="str">
            <v>Water Level (102)</v>
          </cell>
          <cell r="O6" t="str">
            <v>System (IRIS)</v>
          </cell>
          <cell r="P6" t="str">
            <v>or SNARL</v>
          </cell>
          <cell r="Q6" t="str">
            <v>and Health</v>
          </cell>
          <cell r="R6" t="str">
            <v>Level (14)</v>
          </cell>
          <cell r="S6" t="str">
            <v>Goals (78)</v>
          </cell>
          <cell r="T6" t="str">
            <v>(water+organisms)</v>
          </cell>
          <cell r="U6" t="str">
            <v>consumption only)</v>
          </cell>
          <cell r="V6" t="str">
            <v>(water+organisms)</v>
          </cell>
          <cell r="W6" t="str">
            <v>consumption only)</v>
          </cell>
          <cell r="X6" t="str">
            <v>or Welfare</v>
          </cell>
          <cell r="Y6" t="str">
            <v>(4-day Average)</v>
          </cell>
          <cell r="Z6" t="str">
            <v>24-hour Average</v>
          </cell>
          <cell r="AA6" t="str">
            <v>(1-hour Average)</v>
          </cell>
          <cell r="AB6" t="str">
            <v>Maximum</v>
          </cell>
          <cell r="AC6" t="str">
            <v>Acute</v>
          </cell>
          <cell r="AD6" t="str">
            <v>Chronic</v>
          </cell>
          <cell r="AE6" t="str">
            <v>Other</v>
          </cell>
          <cell r="AF6" t="str">
            <v>and aquatic organisms)</v>
          </cell>
          <cell r="AG6" t="str">
            <v>consumption only)</v>
          </cell>
          <cell r="AH6" t="str">
            <v>(4-day Average)</v>
          </cell>
          <cell r="AI6" t="str">
            <v>(1-hour Average)</v>
          </cell>
          <cell r="AJ6" t="str">
            <v>Maximum</v>
          </cell>
          <cell r="AK6" t="str">
            <v>consumption only</v>
          </cell>
          <cell r="AL6" t="str">
            <v>(4-day Average)</v>
          </cell>
          <cell r="AM6" t="str">
            <v>(1-hour Average)</v>
          </cell>
          <cell r="AN6" t="str">
            <v>Maximum</v>
          </cell>
          <cell r="AO6" t="str">
            <v>consumption only</v>
          </cell>
          <cell r="AP6" t="str">
            <v>Median</v>
          </cell>
          <cell r="AQ6" t="str">
            <v>Average</v>
          </cell>
          <cell r="AR6" t="str">
            <v>Average</v>
          </cell>
          <cell r="AS6" t="str">
            <v>Maximum</v>
          </cell>
          <cell r="AT6" t="str">
            <v>Maximum</v>
          </cell>
          <cell r="AU6" t="str">
            <v>(4-day Average)</v>
          </cell>
          <cell r="AV6" t="str">
            <v>24-hour Average</v>
          </cell>
          <cell r="AW6" t="str">
            <v>(1-hour Average)</v>
          </cell>
          <cell r="AX6" t="str">
            <v>Maximum</v>
          </cell>
          <cell r="AY6" t="str">
            <v>Acute</v>
          </cell>
          <cell r="AZ6" t="str">
            <v>Chronic</v>
          </cell>
          <cell r="BA6" t="str">
            <v>Other</v>
          </cell>
          <cell r="BB6" t="str">
            <v>N u m b e r</v>
          </cell>
          <cell r="BC6" t="str">
            <v>S  y  n  o  n  y  m  s     a  n  d     A  b  b  r  e  v  i  a  t  i  o  n  s</v>
          </cell>
          <cell r="BF6" t="str">
            <v>S O R T   N A M E</v>
          </cell>
        </row>
        <row r="8">
          <cell r="A8" t="str">
            <v>Alkalinity</v>
          </cell>
          <cell r="Y8" t="str">
            <v>≥20,000 (9,51)</v>
          </cell>
          <cell r="BF8" t="str">
            <v>Alkalinity</v>
          </cell>
        </row>
        <row r="9">
          <cell r="A9" t="str">
            <v>Aluminum</v>
          </cell>
          <cell r="B9" t="str">
            <v>1000</v>
          </cell>
          <cell r="C9" t="str">
            <v>200</v>
          </cell>
          <cell r="E9" t="str">
            <v>50 to 200</v>
          </cell>
          <cell r="G9" t="str">
            <v>60 (100)</v>
          </cell>
          <cell r="M9" t="str">
            <v>5000 (7-day)</v>
          </cell>
          <cell r="S9" t="str">
            <v>5000</v>
          </cell>
          <cell r="Y9" t="str">
            <v>87 (2,62)</v>
          </cell>
          <cell r="AA9" t="str">
            <v>750 (2,62)</v>
          </cell>
          <cell r="BB9" t="str">
            <v>7429-90-5</v>
          </cell>
          <cell r="BC9" t="str">
            <v>Al</v>
          </cell>
          <cell r="BF9" t="str">
            <v>Aluminum</v>
          </cell>
        </row>
        <row r="10">
          <cell r="A10" t="str">
            <v>Aluminum phosphide</v>
          </cell>
          <cell r="K10" t="str">
            <v>2.8</v>
          </cell>
          <cell r="BB10" t="str">
            <v>20859-73-8</v>
          </cell>
          <cell r="BC10" t="str">
            <v>Celphos</v>
          </cell>
          <cell r="BD10" t="str">
            <v>Phostoxin</v>
          </cell>
          <cell r="BF10" t="str">
            <v>Aluminumphosphide</v>
          </cell>
        </row>
        <row r="11">
          <cell r="A11" t="str">
            <v>Ammonia</v>
          </cell>
          <cell r="J11" t="str">
            <v>500 (146)</v>
          </cell>
          <cell r="L11" t="str">
            <v>30,000 (68)</v>
          </cell>
          <cell r="P11" t="str">
            <v> (D,68)</v>
          </cell>
          <cell r="Y11" t="str">
            <v>see page 13</v>
          </cell>
          <cell r="AA11" t="str">
            <v>see page 13</v>
          </cell>
          <cell r="AP11" t="str">
            <v>600 (89)</v>
          </cell>
          <cell r="AS11" t="str">
            <v>2400 (89)</v>
          </cell>
          <cell r="AT11" t="str">
            <v>6000 (89)</v>
          </cell>
          <cell r="AU11" t="str">
            <v>35 (112)</v>
          </cell>
          <cell r="AW11" t="str">
            <v>233 (112)</v>
          </cell>
          <cell r="BB11" t="str">
            <v>7664-41-7</v>
          </cell>
          <cell r="BC11" t="str">
            <v>NH3</v>
          </cell>
          <cell r="BD11" t="str">
            <v>NH4+ (ammonium)</v>
          </cell>
          <cell r="BF11" t="str">
            <v>Ammonia</v>
          </cell>
        </row>
        <row r="12">
          <cell r="A12" t="str">
            <v>Ammonium sulfamate</v>
          </cell>
          <cell r="K12" t="str">
            <v>1400</v>
          </cell>
          <cell r="L12" t="str">
            <v>2000</v>
          </cell>
          <cell r="P12" t="str">
            <v> (D)</v>
          </cell>
          <cell r="BB12" t="str">
            <v>7773-06-0</v>
          </cell>
          <cell r="BF12" t="str">
            <v>Ammoniumsulfamate</v>
          </cell>
        </row>
        <row r="13">
          <cell r="A13" t="str">
            <v>Antimony</v>
          </cell>
          <cell r="B13" t="str">
            <v>6</v>
          </cell>
          <cell r="D13" t="str">
            <v>6</v>
          </cell>
          <cell r="F13" t="str">
            <v>6</v>
          </cell>
          <cell r="G13" t="str">
            <v>20</v>
          </cell>
          <cell r="K13" t="str">
            <v>2.8</v>
          </cell>
          <cell r="L13" t="str">
            <v>6</v>
          </cell>
          <cell r="P13" t="str">
            <v> (D)</v>
          </cell>
          <cell r="T13" t="str">
            <v>14 (2)</v>
          </cell>
          <cell r="U13" t="str">
            <v>4300 (2)</v>
          </cell>
          <cell r="AC13" t="str">
            <v>9000</v>
          </cell>
          <cell r="AD13" t="str">
            <v>1600</v>
          </cell>
          <cell r="AE13" t="str">
            <v>610 (38)</v>
          </cell>
          <cell r="AF13" t="str">
            <v>14 (2)</v>
          </cell>
          <cell r="AG13" t="str">
            <v>4300 (2)</v>
          </cell>
          <cell r="AK13" t="str">
            <v>4300 (2)</v>
          </cell>
          <cell r="AO13" t="str">
            <v>1200</v>
          </cell>
          <cell r="BB13" t="str">
            <v>7440-36-0</v>
          </cell>
          <cell r="BC13" t="str">
            <v>Sb</v>
          </cell>
          <cell r="BF13" t="str">
            <v>Antimony</v>
          </cell>
        </row>
        <row r="14">
          <cell r="A14" t="str">
            <v>Arsenic</v>
          </cell>
          <cell r="B14" t="str">
            <v>50</v>
          </cell>
          <cell r="D14" t="str">
            <v>50 / 5 (100)</v>
          </cell>
          <cell r="F14" t="str">
            <v>zero (100)</v>
          </cell>
          <cell r="K14" t="str">
            <v>2.1</v>
          </cell>
          <cell r="N14" t="str">
            <v>0.023</v>
          </cell>
          <cell r="O14" t="str">
            <v>0.02 (A)</v>
          </cell>
          <cell r="P14" t="str">
            <v>0.02 (A,68)</v>
          </cell>
          <cell r="R14" t="str">
            <v>5 #R</v>
          </cell>
          <cell r="S14" t="str">
            <v>100</v>
          </cell>
          <cell r="V14" t="str">
            <v>0.018 (2,94)</v>
          </cell>
          <cell r="W14" t="str">
            <v>0.14 (2,94)</v>
          </cell>
          <cell r="Y14" t="str">
            <v>150 (1)</v>
          </cell>
          <cell r="AA14" t="str">
            <v>340 (1)</v>
          </cell>
          <cell r="AH14" t="str">
            <v>150 (1,142)</v>
          </cell>
          <cell r="AI14" t="str">
            <v>340 (1,142)</v>
          </cell>
          <cell r="AL14" t="str">
            <v>36 (1,142)</v>
          </cell>
          <cell r="AM14" t="str">
            <v>69 (1,142)</v>
          </cell>
          <cell r="AP14" t="str">
            <v>8</v>
          </cell>
          <cell r="AS14" t="str">
            <v>32</v>
          </cell>
          <cell r="AT14" t="str">
            <v>80</v>
          </cell>
          <cell r="AU14" t="str">
            <v>36 (1)</v>
          </cell>
          <cell r="AW14" t="str">
            <v>69 (1)</v>
          </cell>
          <cell r="BB14" t="str">
            <v>7440-38-2</v>
          </cell>
          <cell r="BC14" t="str">
            <v>As</v>
          </cell>
          <cell r="BF14" t="str">
            <v>Arsenic</v>
          </cell>
        </row>
        <row r="15">
          <cell r="A15" t="str">
            <v>Arsine</v>
          </cell>
          <cell r="J15" t="str">
            <v>0.35 (126)</v>
          </cell>
          <cell r="BB15" t="str">
            <v>7784-42-1</v>
          </cell>
          <cell r="BC15" t="str">
            <v>AsH3</v>
          </cell>
          <cell r="BF15" t="str">
            <v>Arsine</v>
          </cell>
        </row>
        <row r="16">
          <cell r="A16" t="str">
            <v>Asbestos</v>
          </cell>
          <cell r="B16" t="str">
            <v>7 MFL (101)</v>
          </cell>
          <cell r="D16" t="str">
            <v>7 MFL  (101)</v>
          </cell>
          <cell r="F16" t="str">
            <v>7 MFL (101)</v>
          </cell>
          <cell r="N16" t="str">
            <v> (15)</v>
          </cell>
          <cell r="O16" t="str">
            <v> (A)</v>
          </cell>
          <cell r="P16" t="str">
            <v>7 MFL (A,101)</v>
          </cell>
          <cell r="R16" t="str">
            <v> # (15)</v>
          </cell>
          <cell r="V16" t="str">
            <v>7 MFL (101)</v>
          </cell>
          <cell r="AF16" t="str">
            <v>7 MFL (101,143)</v>
          </cell>
          <cell r="BB16" t="str">
            <v>1332-21-4</v>
          </cell>
          <cell r="BF16" t="str">
            <v>Asbestos</v>
          </cell>
        </row>
        <row r="17">
          <cell r="A17" t="str">
            <v>Barium</v>
          </cell>
          <cell r="B17" t="str">
            <v>1000</v>
          </cell>
          <cell r="D17" t="str">
            <v>2000</v>
          </cell>
          <cell r="F17" t="str">
            <v>2000</v>
          </cell>
          <cell r="K17" t="str">
            <v>490</v>
          </cell>
          <cell r="L17" t="str">
            <v>2000 (68)</v>
          </cell>
          <cell r="M17" t="str">
            <v>4700</v>
          </cell>
          <cell r="O17" t="str">
            <v> (D)</v>
          </cell>
          <cell r="P17" t="str">
            <v> (D,68)</v>
          </cell>
          <cell r="T17" t="str">
            <v>1000 (51)</v>
          </cell>
          <cell r="BB17" t="str">
            <v>7440-39-3</v>
          </cell>
          <cell r="BC17" t="str">
            <v>Ba</v>
          </cell>
          <cell r="BF17" t="str">
            <v>Barium</v>
          </cell>
        </row>
        <row r="18">
          <cell r="A18" t="str">
            <v>Beryllium</v>
          </cell>
          <cell r="B18" t="str">
            <v>4</v>
          </cell>
          <cell r="D18" t="str">
            <v>4</v>
          </cell>
          <cell r="F18" t="str">
            <v>4</v>
          </cell>
          <cell r="K18" t="str">
            <v>14</v>
          </cell>
          <cell r="L18" t="str">
            <v>30,000 (10-day)</v>
          </cell>
          <cell r="O18" t="str">
            <v> (B1,119)</v>
          </cell>
          <cell r="R18" t="str">
            <v> # (15)</v>
          </cell>
          <cell r="S18" t="str">
            <v>100</v>
          </cell>
          <cell r="AC18" t="str">
            <v>130</v>
          </cell>
          <cell r="AD18" t="str">
            <v>5.3</v>
          </cell>
          <cell r="AO18" t="str">
            <v>0.033 #</v>
          </cell>
          <cell r="BB18" t="str">
            <v>7440-41-7</v>
          </cell>
          <cell r="BC18" t="str">
            <v>Be</v>
          </cell>
          <cell r="BF18" t="str">
            <v>Beryllium</v>
          </cell>
        </row>
        <row r="19">
          <cell r="A19" t="str">
            <v>Beryllium oxide</v>
          </cell>
          <cell r="N19" t="str">
            <v>0.005</v>
          </cell>
          <cell r="O19" t="str">
            <v> (B2)</v>
          </cell>
          <cell r="R19" t="str">
            <v> (15)</v>
          </cell>
          <cell r="BB19" t="str">
            <v>1304-56-9</v>
          </cell>
          <cell r="BF19" t="str">
            <v>Berylliumoxide</v>
          </cell>
        </row>
        <row r="20">
          <cell r="A20" t="str">
            <v>Beryllium sulfate</v>
          </cell>
          <cell r="N20" t="str">
            <v>0.000012</v>
          </cell>
          <cell r="R20" t="str">
            <v> (15)</v>
          </cell>
          <cell r="BB20" t="str">
            <v>13510-49-1</v>
          </cell>
          <cell r="BF20" t="str">
            <v>Berylliumsulfate</v>
          </cell>
        </row>
        <row r="21">
          <cell r="A21" t="str">
            <v>Boron</v>
          </cell>
          <cell r="H21" t="str">
            <v>1000</v>
          </cell>
          <cell r="K21" t="str">
            <v>630</v>
          </cell>
          <cell r="L21" t="str">
            <v>600 (68)</v>
          </cell>
          <cell r="P21" t="str">
            <v> (D,68)</v>
          </cell>
          <cell r="S21" t="str">
            <v>700 / 750 (91)</v>
          </cell>
          <cell r="BB21" t="str">
            <v>7440-42-8</v>
          </cell>
          <cell r="BC21" t="str">
            <v>B</v>
          </cell>
          <cell r="BF21" t="str">
            <v>Boron</v>
          </cell>
        </row>
        <row r="22">
          <cell r="A22" t="str">
            <v>Bromate</v>
          </cell>
          <cell r="B22" t="str">
            <v>10 (100)</v>
          </cell>
          <cell r="D22" t="str">
            <v>10 (147)</v>
          </cell>
          <cell r="F22" t="str">
            <v>zero (147)</v>
          </cell>
          <cell r="L22" t="str">
            <v>200 (24-hr)</v>
          </cell>
          <cell r="O22" t="str">
            <v>0.05 (B2)</v>
          </cell>
          <cell r="P22" t="str">
            <v>0.05 (B2,68)</v>
          </cell>
          <cell r="BB22" t="str">
            <v>15541-45-4</v>
          </cell>
          <cell r="BF22" t="str">
            <v>Bromate</v>
          </cell>
        </row>
        <row r="23">
          <cell r="A23" t="str">
            <v>Bromide</v>
          </cell>
          <cell r="M23" t="str">
            <v>2300</v>
          </cell>
          <cell r="BC23" t="str">
            <v>Br-</v>
          </cell>
          <cell r="BF23" t="str">
            <v>Bromide</v>
          </cell>
        </row>
        <row r="24">
          <cell r="A24" t="str">
            <v>Bromine</v>
          </cell>
          <cell r="J24" t="str">
            <v>6.3 (126)</v>
          </cell>
          <cell r="BB24" t="str">
            <v>7726-95-6</v>
          </cell>
          <cell r="BF24" t="str">
            <v>Bromine</v>
          </cell>
        </row>
        <row r="25">
          <cell r="A25" t="str">
            <v>Cadmium</v>
          </cell>
          <cell r="B25" t="str">
            <v>5</v>
          </cell>
          <cell r="D25" t="str">
            <v>5</v>
          </cell>
          <cell r="F25" t="str">
            <v>5</v>
          </cell>
          <cell r="G25" t="str">
            <v>0.07</v>
          </cell>
          <cell r="K25" t="str">
            <v>3.5</v>
          </cell>
          <cell r="L25" t="str">
            <v>5</v>
          </cell>
          <cell r="M25" t="str">
            <v>5</v>
          </cell>
          <cell r="N25" t="str">
            <v>0.092 (153)</v>
          </cell>
          <cell r="O25" t="str">
            <v> (B1,119)</v>
          </cell>
          <cell r="P25" t="str">
            <v> (D)</v>
          </cell>
          <cell r="R25" t="str">
            <v>#R (15)</v>
          </cell>
          <cell r="S25" t="str">
            <v>10</v>
          </cell>
          <cell r="Y25" t="str">
            <v>see page 15 (1)</v>
          </cell>
          <cell r="AA25" t="str">
            <v>see page 15 (1)</v>
          </cell>
          <cell r="AH25" t="str">
            <v>see page 15 (1,142)</v>
          </cell>
          <cell r="AI25" t="str">
            <v>see page 15 (1,142)</v>
          </cell>
          <cell r="AL25" t="str">
            <v>9.3 (1,142)</v>
          </cell>
          <cell r="AM25" t="str">
            <v>42 (1,142)</v>
          </cell>
          <cell r="AP25" t="str">
            <v>1</v>
          </cell>
          <cell r="AS25" t="str">
            <v>4</v>
          </cell>
          <cell r="AT25" t="str">
            <v>10</v>
          </cell>
          <cell r="AU25" t="str">
            <v>9.3 (1)</v>
          </cell>
          <cell r="AW25" t="str">
            <v>42 (1)</v>
          </cell>
          <cell r="BB25" t="str">
            <v>7440-43-9</v>
          </cell>
          <cell r="BC25" t="str">
            <v>Cd</v>
          </cell>
          <cell r="BF25" t="str">
            <v>Cadmium</v>
          </cell>
        </row>
        <row r="26">
          <cell r="A26" t="str">
            <v>Carbon disulfide</v>
          </cell>
          <cell r="J26" t="str">
            <v>0.39 (126)</v>
          </cell>
          <cell r="K26" t="str">
            <v>700</v>
          </cell>
          <cell r="R26" t="str">
            <v>300 R (5,68)</v>
          </cell>
          <cell r="BB26" t="str">
            <v>75-15-0</v>
          </cell>
          <cell r="BC26" t="str">
            <v>Carbon bisulfide</v>
          </cell>
          <cell r="BD26" t="str">
            <v>CS2</v>
          </cell>
          <cell r="BF26" t="str">
            <v>carbondisulfide</v>
          </cell>
        </row>
        <row r="27">
          <cell r="A27" t="str">
            <v>Chloramine</v>
          </cell>
          <cell r="B27" t="str">
            <v>4000 (66,100)</v>
          </cell>
          <cell r="D27" t="str">
            <v>4000 (66)</v>
          </cell>
          <cell r="F27" t="str">
            <v>4000 (66)</v>
          </cell>
          <cell r="K27" t="str">
            <v>700</v>
          </cell>
          <cell r="L27" t="str">
            <v>3000 (68)</v>
          </cell>
          <cell r="M27" t="str">
            <v>166 / 581 (7)</v>
          </cell>
          <cell r="O27" t="str">
            <v> (D)</v>
          </cell>
          <cell r="BB27" t="str">
            <v>127-65-1</v>
          </cell>
          <cell r="BC27" t="str">
            <v>NH2Cl</v>
          </cell>
          <cell r="BD27" t="str">
            <v>Monochloramine</v>
          </cell>
          <cell r="BF27" t="str">
            <v>Chloramine</v>
          </cell>
        </row>
        <row r="28">
          <cell r="A28" t="str">
            <v>Chlorate</v>
          </cell>
          <cell r="L28" t="str">
            <v> (D)</v>
          </cell>
          <cell r="M28" t="str">
            <v>7 / 24 (7)</v>
          </cell>
          <cell r="BC28" t="str">
            <v>ClO3-</v>
          </cell>
          <cell r="BF28" t="str">
            <v>Chlorate</v>
          </cell>
        </row>
        <row r="29">
          <cell r="A29" t="str">
            <v>Chloride</v>
          </cell>
          <cell r="C29" t="str">
            <v>250,000 (73)</v>
          </cell>
          <cell r="E29" t="str">
            <v>250,000</v>
          </cell>
          <cell r="S29" t="str">
            <v>106,000</v>
          </cell>
          <cell r="Y29" t="str">
            <v>230,000 (4)</v>
          </cell>
          <cell r="AA29" t="str">
            <v>860,000 (4)</v>
          </cell>
          <cell r="BB29" t="str">
            <v>16887-00-6</v>
          </cell>
          <cell r="BC29" t="str">
            <v>Cl-</v>
          </cell>
          <cell r="BF29" t="str">
            <v>Chloride</v>
          </cell>
        </row>
        <row r="30">
          <cell r="A30" t="str">
            <v>Chlorine</v>
          </cell>
          <cell r="B30" t="str">
            <v>4000 (66,100)</v>
          </cell>
          <cell r="D30" t="str">
            <v>4000 (66)</v>
          </cell>
          <cell r="F30" t="str">
            <v>4000 (66)</v>
          </cell>
          <cell r="J30" t="str">
            <v>2 (126)</v>
          </cell>
          <cell r="K30" t="str">
            <v>700</v>
          </cell>
          <cell r="L30" t="str">
            <v>4000 (68)</v>
          </cell>
          <cell r="P30" t="str">
            <v> (D,68)</v>
          </cell>
          <cell r="Y30" t="str">
            <v>11 (98)</v>
          </cell>
          <cell r="AA30" t="str">
            <v>19 (98)</v>
          </cell>
          <cell r="AP30" t="str">
            <v>2 (90)</v>
          </cell>
          <cell r="AS30" t="str">
            <v>8 (90)</v>
          </cell>
          <cell r="AT30" t="str">
            <v>60 (90)</v>
          </cell>
          <cell r="AU30" t="str">
            <v>7.5 (99)</v>
          </cell>
          <cell r="AW30" t="str">
            <v>13 (99)</v>
          </cell>
          <cell r="BB30" t="str">
            <v>7782-50-5</v>
          </cell>
          <cell r="BC30" t="str">
            <v>Cl2</v>
          </cell>
          <cell r="BF30" t="str">
            <v>Chlorine</v>
          </cell>
        </row>
        <row r="31">
          <cell r="A31" t="str">
            <v>Chlorine dioxide</v>
          </cell>
          <cell r="B31" t="str">
            <v>800 (67,100)</v>
          </cell>
          <cell r="D31" t="str">
            <v>800 (67)</v>
          </cell>
          <cell r="F31" t="str">
            <v>300 (67)</v>
          </cell>
          <cell r="J31" t="str">
            <v>670 (126)</v>
          </cell>
          <cell r="L31" t="str">
            <v>800 (68)</v>
          </cell>
          <cell r="M31" t="str">
            <v>60 / 210 (7)</v>
          </cell>
          <cell r="O31" t="str">
            <v> (D)</v>
          </cell>
          <cell r="P31" t="str">
            <v> (D,68)</v>
          </cell>
          <cell r="BB31" t="str">
            <v>10049-04-4</v>
          </cell>
          <cell r="BC31" t="str">
            <v>ClO2</v>
          </cell>
          <cell r="BF31" t="str">
            <v>Chlorinedioxide</v>
          </cell>
        </row>
        <row r="32">
          <cell r="A32" t="str">
            <v>Chlorite</v>
          </cell>
          <cell r="B32" t="str">
            <v>1000 (100)</v>
          </cell>
          <cell r="D32" t="str">
            <v>1000 (147)</v>
          </cell>
          <cell r="F32" t="str">
            <v>800 (147)</v>
          </cell>
          <cell r="K32" t="str">
            <v>21</v>
          </cell>
          <cell r="L32" t="str">
            <v>800 (68)</v>
          </cell>
          <cell r="M32" t="str">
            <v>7 / 24 (7)</v>
          </cell>
          <cell r="O32" t="str">
            <v> (D)</v>
          </cell>
          <cell r="P32" t="str">
            <v> (D,68)</v>
          </cell>
          <cell r="BB32" t="str">
            <v>7758-19-2</v>
          </cell>
          <cell r="BC32" t="str">
            <v>ClO2-</v>
          </cell>
          <cell r="BF32" t="str">
            <v>Chlorite</v>
          </cell>
        </row>
        <row r="33">
          <cell r="A33" t="str">
            <v>Chromium (III)</v>
          </cell>
          <cell r="G33" t="str">
            <v>200,000</v>
          </cell>
          <cell r="O33" t="str">
            <v>10,500 (D)</v>
          </cell>
          <cell r="Y33" t="str">
            <v>see page 17 (1)</v>
          </cell>
          <cell r="AA33" t="str">
            <v>see page 17 (1)</v>
          </cell>
          <cell r="AH33" t="str">
            <v>see page 16 (1,143)</v>
          </cell>
          <cell r="AI33" t="str">
            <v>see page 16 (1,143)</v>
          </cell>
          <cell r="AO33" t="str">
            <v>190,000</v>
          </cell>
          <cell r="AY33" t="str">
            <v>10,300 (96)</v>
          </cell>
          <cell r="BB33" t="str">
            <v>16065-83-1</v>
          </cell>
          <cell r="BC33" t="str">
            <v>Cr (III)</v>
          </cell>
          <cell r="BD33" t="str">
            <v>Chromium, trivalent</v>
          </cell>
          <cell r="BF33" t="str">
            <v>Chromium3</v>
          </cell>
        </row>
        <row r="34">
          <cell r="A34" t="str">
            <v>Chromium (VI)</v>
          </cell>
          <cell r="G34" t="str">
            <v>0.2</v>
          </cell>
          <cell r="K34" t="str">
            <v>21</v>
          </cell>
          <cell r="N34" t="str">
            <v>0.18</v>
          </cell>
          <cell r="O34" t="str">
            <v> (A / D,155)</v>
          </cell>
          <cell r="R34" t="str">
            <v># (15)</v>
          </cell>
          <cell r="S34" t="str">
            <v>100</v>
          </cell>
          <cell r="Y34" t="str">
            <v>11 (1)</v>
          </cell>
          <cell r="AA34" t="str">
            <v>16 (1)</v>
          </cell>
          <cell r="AH34" t="str">
            <v>11 (1,142)</v>
          </cell>
          <cell r="AI34" t="str">
            <v>16 (1,142)</v>
          </cell>
          <cell r="AL34" t="str">
            <v>50 (1,142)</v>
          </cell>
          <cell r="AM34" t="str">
            <v>1100 (1,142)</v>
          </cell>
          <cell r="AP34" t="str">
            <v>2 (12)</v>
          </cell>
          <cell r="AS34" t="str">
            <v>8 (12)</v>
          </cell>
          <cell r="AT34" t="str">
            <v>20 (12)</v>
          </cell>
          <cell r="AU34" t="str">
            <v>50 (1)</v>
          </cell>
          <cell r="AW34" t="str">
            <v>1100 (1)</v>
          </cell>
          <cell r="BB34" t="str">
            <v>7440-47-3</v>
          </cell>
          <cell r="BC34" t="str">
            <v>Cr (VI)</v>
          </cell>
          <cell r="BD34" t="str">
            <v>Chromium, hexavalent</v>
          </cell>
          <cell r="BF34" t="str">
            <v>Chromium6</v>
          </cell>
        </row>
        <row r="35">
          <cell r="A35" t="str">
            <v>Chromium (total)</v>
          </cell>
          <cell r="B35" t="str">
            <v>50</v>
          </cell>
          <cell r="D35" t="str">
            <v>100</v>
          </cell>
          <cell r="F35" t="str">
            <v>100</v>
          </cell>
          <cell r="G35" t="str">
            <v>2.5 (134)</v>
          </cell>
          <cell r="L35" t="str">
            <v>1000 (10-day)</v>
          </cell>
          <cell r="P35" t="str">
            <v> (D)</v>
          </cell>
          <cell r="AP35" t="str">
            <v>2 (12)</v>
          </cell>
          <cell r="AS35" t="str">
            <v>8 (12)</v>
          </cell>
          <cell r="AT35" t="str">
            <v>20 (12)</v>
          </cell>
          <cell r="BB35" t="str">
            <v>7440-47-3</v>
          </cell>
          <cell r="BC35" t="str">
            <v>Cr</v>
          </cell>
          <cell r="BF35" t="str">
            <v>Chromiumtotal</v>
          </cell>
        </row>
        <row r="36">
          <cell r="A36" t="str">
            <v>Cobalt</v>
          </cell>
          <cell r="S36" t="str">
            <v>50</v>
          </cell>
          <cell r="BB36" t="str">
            <v>7440-48-4</v>
          </cell>
          <cell r="BC36" t="str">
            <v>Co</v>
          </cell>
          <cell r="BF36" t="str">
            <v>Cobalt</v>
          </cell>
        </row>
        <row r="37">
          <cell r="A37" t="str">
            <v>Color</v>
          </cell>
          <cell r="C37" t="str">
            <v>15 units</v>
          </cell>
          <cell r="E37" t="str">
            <v>15 units</v>
          </cell>
          <cell r="X37" t="str">
            <v> (51,130)</v>
          </cell>
          <cell r="AB37" t="str">
            <v> (51,131)</v>
          </cell>
          <cell r="AX37" t="str">
            <v> (51,131)</v>
          </cell>
          <cell r="BF37" t="str">
            <v>Color</v>
          </cell>
        </row>
        <row r="38">
          <cell r="A38" t="str">
            <v>Copper</v>
          </cell>
          <cell r="B38" t="str">
            <v>1300 (111)</v>
          </cell>
          <cell r="C38" t="str">
            <v>1000</v>
          </cell>
          <cell r="D38" t="str">
            <v>1300 (111)</v>
          </cell>
          <cell r="E38" t="str">
            <v>1000</v>
          </cell>
          <cell r="F38" t="str">
            <v>1300</v>
          </cell>
          <cell r="G38" t="str">
            <v>170</v>
          </cell>
          <cell r="O38" t="str">
            <v> (D)</v>
          </cell>
          <cell r="P38" t="str">
            <v> (D,68)</v>
          </cell>
          <cell r="S38" t="str">
            <v>200</v>
          </cell>
          <cell r="T38" t="str">
            <v>1300</v>
          </cell>
          <cell r="X38" t="str">
            <v>1000</v>
          </cell>
          <cell r="Y38" t="str">
            <v>see page 18 (1)</v>
          </cell>
          <cell r="AA38" t="str">
            <v>see page 18 (1)</v>
          </cell>
          <cell r="AF38" t="str">
            <v>1300 (2,142)</v>
          </cell>
          <cell r="AH38" t="str">
            <v>see page 18 (1,142)</v>
          </cell>
          <cell r="AI38" t="str">
            <v>see page 18 (1,142)</v>
          </cell>
          <cell r="AL38" t="str">
            <v>3.1 (1,142)</v>
          </cell>
          <cell r="AM38" t="str">
            <v>4.8 (1,142)</v>
          </cell>
          <cell r="AP38" t="str">
            <v>3</v>
          </cell>
          <cell r="AS38" t="str">
            <v>12</v>
          </cell>
          <cell r="AT38" t="str">
            <v>30</v>
          </cell>
          <cell r="AU38" t="str">
            <v>3.1 (1)</v>
          </cell>
          <cell r="AW38" t="str">
            <v>4.8 (1)</v>
          </cell>
          <cell r="BB38" t="str">
            <v>7440-50-8</v>
          </cell>
          <cell r="BC38" t="str">
            <v>Cu</v>
          </cell>
          <cell r="BF38" t="str">
            <v>Copper</v>
          </cell>
        </row>
        <row r="39">
          <cell r="A39" t="str">
            <v>Copper cyanide</v>
          </cell>
          <cell r="K39" t="str">
            <v>35</v>
          </cell>
          <cell r="BB39" t="str">
            <v>544-92-3</v>
          </cell>
          <cell r="BC39" t="str">
            <v>Cupricin</v>
          </cell>
          <cell r="BD39" t="str">
            <v>Cuprous cyanide</v>
          </cell>
          <cell r="BE39" t="str">
            <v>Cyanide, copper</v>
          </cell>
          <cell r="BF39" t="str">
            <v>Coppercyanide</v>
          </cell>
        </row>
        <row r="40">
          <cell r="A40" t="str">
            <v>Corrosivity</v>
          </cell>
          <cell r="C40" t="str">
            <v>Non-corrosive</v>
          </cell>
          <cell r="E40" t="str">
            <v>Non-corrosive</v>
          </cell>
          <cell r="BF40" t="str">
            <v>Corrosivity</v>
          </cell>
        </row>
        <row r="41">
          <cell r="A41" t="str">
            <v>Cyanide</v>
          </cell>
          <cell r="B41" t="str">
            <v>200 / 150 (100)</v>
          </cell>
          <cell r="D41" t="str">
            <v>200 (137)</v>
          </cell>
          <cell r="F41" t="str">
            <v>200 (137)</v>
          </cell>
          <cell r="G41" t="str">
            <v>150</v>
          </cell>
          <cell r="J41" t="str">
            <v>170 (126)</v>
          </cell>
          <cell r="K41" t="str">
            <v>140</v>
          </cell>
          <cell r="L41" t="str">
            <v>200</v>
          </cell>
          <cell r="O41" t="str">
            <v> (D)</v>
          </cell>
          <cell r="P41" t="str">
            <v> (D)</v>
          </cell>
          <cell r="T41" t="str">
            <v>700</v>
          </cell>
          <cell r="U41" t="str">
            <v>220,000</v>
          </cell>
          <cell r="Y41" t="str">
            <v>5.2 (137)</v>
          </cell>
          <cell r="AA41" t="str">
            <v>22 (137)</v>
          </cell>
          <cell r="AF41" t="str">
            <v>700 (142)</v>
          </cell>
          <cell r="AG41" t="str">
            <v>220,000 (142)</v>
          </cell>
          <cell r="AH41" t="str">
            <v>5.2 (142,143)</v>
          </cell>
          <cell r="AI41" t="str">
            <v>22 (142,143)</v>
          </cell>
          <cell r="AK41" t="str">
            <v>220,000 (142)</v>
          </cell>
          <cell r="AL41" t="str">
            <v>1 (142,143)</v>
          </cell>
          <cell r="AM41" t="str">
            <v>1 (142,143)</v>
          </cell>
          <cell r="AP41" t="str">
            <v>1</v>
          </cell>
          <cell r="AS41" t="str">
            <v>4</v>
          </cell>
          <cell r="AT41" t="str">
            <v>10</v>
          </cell>
          <cell r="AU41" t="str">
            <v>1 (137)</v>
          </cell>
          <cell r="AW41" t="str">
            <v>1 (137)</v>
          </cell>
          <cell r="BB41" t="str">
            <v>57-12-5</v>
          </cell>
          <cell r="BC41" t="str">
            <v>CN-</v>
          </cell>
          <cell r="BD41" t="str">
            <v>HCN</v>
          </cell>
          <cell r="BE41" t="str">
            <v>Hydrogen cyanide</v>
          </cell>
          <cell r="BF41" t="str">
            <v>Cyanide</v>
          </cell>
        </row>
        <row r="42">
          <cell r="A42" t="str">
            <v>Cyanogen bromide</v>
          </cell>
          <cell r="K42" t="str">
            <v>630</v>
          </cell>
          <cell r="BB42" t="str">
            <v>506-68-3</v>
          </cell>
          <cell r="BC42" t="str">
            <v>Bromine cyanide</v>
          </cell>
          <cell r="BF42" t="str">
            <v>Cyanogenbromide</v>
          </cell>
        </row>
        <row r="43">
          <cell r="A43" t="str">
            <v>Cyanogen chloride</v>
          </cell>
          <cell r="K43" t="str">
            <v>350</v>
          </cell>
          <cell r="L43" t="str">
            <v>50 (10-day)</v>
          </cell>
          <cell r="P43" t="str">
            <v> (D)</v>
          </cell>
          <cell r="BB43" t="str">
            <v>506-77-4</v>
          </cell>
          <cell r="BC43" t="str">
            <v>Chlorine cyanide</v>
          </cell>
          <cell r="BF43" t="str">
            <v>Cyanogenchloride</v>
          </cell>
        </row>
        <row r="44">
          <cell r="A44" t="str">
            <v>Fluoride</v>
          </cell>
          <cell r="B44" t="str">
            <v>2000 (109)</v>
          </cell>
          <cell r="D44" t="str">
            <v>4000</v>
          </cell>
          <cell r="E44" t="str">
            <v>2000</v>
          </cell>
          <cell r="F44" t="str">
            <v>4000</v>
          </cell>
          <cell r="G44" t="str">
            <v>1000</v>
          </cell>
          <cell r="K44" t="str">
            <v>420</v>
          </cell>
          <cell r="S44" t="str">
            <v>1000</v>
          </cell>
          <cell r="BB44" t="str">
            <v>7782-41-4</v>
          </cell>
          <cell r="BC44" t="str">
            <v>F-</v>
          </cell>
          <cell r="BD44" t="str">
            <v>Fluorine, soluble</v>
          </cell>
          <cell r="BF44" t="str">
            <v>Fluoride</v>
          </cell>
        </row>
        <row r="45">
          <cell r="A45" t="str">
            <v>Hydrazine</v>
          </cell>
          <cell r="J45" t="str">
            <v>160,000 (126)</v>
          </cell>
          <cell r="N45" t="str">
            <v>0.012</v>
          </cell>
          <cell r="O45" t="str">
            <v>0.01 (B2)</v>
          </cell>
          <cell r="R45" t="str">
            <v>0.02 #</v>
          </cell>
          <cell r="BB45" t="str">
            <v>302-01-2</v>
          </cell>
          <cell r="BC45" t="str">
            <v>H2NNH2</v>
          </cell>
          <cell r="BD45" t="str">
            <v>Diamine</v>
          </cell>
          <cell r="BF45" t="str">
            <v>Hydrazine</v>
          </cell>
        </row>
        <row r="46">
          <cell r="A46" t="str">
            <v>Hydrazine sulfate</v>
          </cell>
          <cell r="N46" t="str">
            <v>0.012</v>
          </cell>
          <cell r="O46" t="str">
            <v>0.01 (B2)</v>
          </cell>
          <cell r="R46" t="str">
            <v>0.1 #</v>
          </cell>
          <cell r="BB46" t="str">
            <v>10034-93-2</v>
          </cell>
          <cell r="BF46" t="str">
            <v>Hydrazinesulfate</v>
          </cell>
        </row>
        <row r="47">
          <cell r="A47" t="str">
            <v>Hydrogen selenide</v>
          </cell>
          <cell r="J47" t="str">
            <v>2.1 (126)</v>
          </cell>
          <cell r="BB47" t="str">
            <v>7783075</v>
          </cell>
          <cell r="BC47" t="str">
            <v>H2Se</v>
          </cell>
          <cell r="BF47" t="str">
            <v>Hydrogenselenide</v>
          </cell>
        </row>
        <row r="48">
          <cell r="A48" t="str">
            <v>Hydrogen sulfide</v>
          </cell>
          <cell r="J48" t="str">
            <v>0.029 (126)</v>
          </cell>
          <cell r="K48" t="str">
            <v>21</v>
          </cell>
          <cell r="AB48" t="str">
            <v>2 (51)</v>
          </cell>
          <cell r="AX48" t="str">
            <v>2 (51)</v>
          </cell>
          <cell r="BB48" t="str">
            <v>7783064</v>
          </cell>
          <cell r="BC48" t="str">
            <v>H2S</v>
          </cell>
          <cell r="BF48" t="str">
            <v>Hydrogensulfide</v>
          </cell>
        </row>
        <row r="49">
          <cell r="A49" t="str">
            <v>Iodide</v>
          </cell>
          <cell r="M49" t="str">
            <v>1190</v>
          </cell>
          <cell r="BC49" t="str">
            <v>I-</v>
          </cell>
          <cell r="BF49" t="str">
            <v>Iodide</v>
          </cell>
        </row>
        <row r="50">
          <cell r="A50" t="str">
            <v>Iron</v>
          </cell>
          <cell r="C50" t="str">
            <v>300</v>
          </cell>
          <cell r="E50" t="str">
            <v>300</v>
          </cell>
          <cell r="S50" t="str">
            <v>5000</v>
          </cell>
          <cell r="X50" t="str">
            <v>300 (51)</v>
          </cell>
          <cell r="AB50" t="str">
            <v>1000 (51)</v>
          </cell>
          <cell r="BB50" t="str">
            <v>7439-89-6</v>
          </cell>
          <cell r="BC50" t="str">
            <v>Fe</v>
          </cell>
          <cell r="BF50" t="str">
            <v>Iron</v>
          </cell>
        </row>
        <row r="51">
          <cell r="A51" t="str">
            <v>Lead</v>
          </cell>
          <cell r="B51" t="str">
            <v>15 (111)</v>
          </cell>
          <cell r="D51" t="str">
            <v>15 (111)</v>
          </cell>
          <cell r="F51" t="str">
            <v>zero</v>
          </cell>
          <cell r="G51" t="str">
            <v>2</v>
          </cell>
          <cell r="N51" t="str">
            <v>4.1</v>
          </cell>
          <cell r="O51" t="str">
            <v> (B2)</v>
          </cell>
          <cell r="P51" t="str">
            <v> (B2)</v>
          </cell>
          <cell r="R51" t="str">
            <v>0.25 #R (5)</v>
          </cell>
          <cell r="S51" t="str">
            <v>5000</v>
          </cell>
          <cell r="Y51" t="str">
            <v>see page 19 (1)</v>
          </cell>
          <cell r="AA51" t="str">
            <v>see page 19 (1)</v>
          </cell>
          <cell r="AH51" t="str">
            <v>see page 19 (1,142)</v>
          </cell>
          <cell r="AI51" t="str">
            <v>see page 19 (1,142)</v>
          </cell>
          <cell r="AL51" t="str">
            <v>8.1 (1,142)</v>
          </cell>
          <cell r="AM51" t="str">
            <v>210 (1,142)</v>
          </cell>
          <cell r="AP51" t="str">
            <v>2</v>
          </cell>
          <cell r="AS51" t="str">
            <v>8</v>
          </cell>
          <cell r="AT51" t="str">
            <v>20</v>
          </cell>
          <cell r="AU51" t="str">
            <v>8.1 (1)</v>
          </cell>
          <cell r="AW51" t="str">
            <v>210 (1)</v>
          </cell>
          <cell r="BB51" t="str">
            <v>7439-92-1</v>
          </cell>
          <cell r="BC51" t="str">
            <v>Pb</v>
          </cell>
          <cell r="BF51" t="str">
            <v>Lead</v>
          </cell>
        </row>
        <row r="52">
          <cell r="A52" t="str">
            <v>Manganese</v>
          </cell>
          <cell r="C52" t="str">
            <v>50</v>
          </cell>
          <cell r="E52" t="str">
            <v>50</v>
          </cell>
          <cell r="K52" t="str">
            <v>330</v>
          </cell>
          <cell r="O52" t="str">
            <v> (D)</v>
          </cell>
          <cell r="S52" t="str">
            <v>200</v>
          </cell>
          <cell r="U52" t="str">
            <v>100 (51,127)</v>
          </cell>
          <cell r="X52" t="str">
            <v>50 (51)</v>
          </cell>
          <cell r="BB52" t="str">
            <v>7439-96-5</v>
          </cell>
          <cell r="BC52" t="str">
            <v>Mn</v>
          </cell>
          <cell r="BF52" t="str">
            <v>Manganese</v>
          </cell>
        </row>
        <row r="53">
          <cell r="A53" t="str">
            <v>Mercuric chloride</v>
          </cell>
          <cell r="K53" t="str">
            <v>0.2</v>
          </cell>
          <cell r="O53" t="str">
            <v> (C)</v>
          </cell>
          <cell r="R53" t="str">
            <v>R</v>
          </cell>
          <cell r="BB53" t="str">
            <v>7487-94-7</v>
          </cell>
          <cell r="BC53" t="str">
            <v>HgCl2</v>
          </cell>
          <cell r="BF53" t="str">
            <v>Mercuricchloride</v>
          </cell>
        </row>
        <row r="54">
          <cell r="A54" t="str">
            <v>Mercury, inorganic</v>
          </cell>
          <cell r="B54" t="str">
            <v>2</v>
          </cell>
          <cell r="D54" t="str">
            <v>2</v>
          </cell>
          <cell r="F54" t="str">
            <v>2</v>
          </cell>
          <cell r="G54" t="str">
            <v>1.2</v>
          </cell>
          <cell r="L54" t="str">
            <v>2</v>
          </cell>
          <cell r="O54" t="str">
            <v> (D)</v>
          </cell>
          <cell r="P54" t="str">
            <v> (D)</v>
          </cell>
          <cell r="R54" t="str">
            <v>R</v>
          </cell>
          <cell r="T54" t="str">
            <v>0.050 (2)</v>
          </cell>
          <cell r="U54" t="str">
            <v>0.051 (2)</v>
          </cell>
          <cell r="Y54" t="str">
            <v>0.77 (1,140)</v>
          </cell>
          <cell r="AA54" t="str">
            <v>1.4 (1,140)</v>
          </cell>
          <cell r="AF54" t="str">
            <v>0.05 (2,142)</v>
          </cell>
          <cell r="AG54" t="str">
            <v>0.051 (2,142)</v>
          </cell>
          <cell r="AK54" t="str">
            <v>0.051 (2,142)</v>
          </cell>
          <cell r="AP54" t="str">
            <v>0.04</v>
          </cell>
          <cell r="AS54" t="str">
            <v>0.16</v>
          </cell>
          <cell r="AT54" t="str">
            <v>0.4</v>
          </cell>
          <cell r="AU54" t="str">
            <v>0.94 (1,140)</v>
          </cell>
          <cell r="AW54" t="str">
            <v>1.8 (1,140)</v>
          </cell>
          <cell r="BB54" t="str">
            <v>7439-97-6</v>
          </cell>
          <cell r="BC54" t="str">
            <v>Hg</v>
          </cell>
          <cell r="BF54" t="str">
            <v>Mercury</v>
          </cell>
        </row>
        <row r="55">
          <cell r="A55" t="str">
            <v>Molybdenum</v>
          </cell>
          <cell r="K55" t="str">
            <v>35</v>
          </cell>
          <cell r="L55" t="str">
            <v>40 (68)</v>
          </cell>
          <cell r="P55" t="str">
            <v> (D,68)</v>
          </cell>
          <cell r="S55" t="str">
            <v>10</v>
          </cell>
          <cell r="BB55" t="str">
            <v>7439-98-7</v>
          </cell>
          <cell r="BC55" t="str">
            <v>Mo</v>
          </cell>
          <cell r="BF55" t="str">
            <v>Molybdenum</v>
          </cell>
        </row>
        <row r="56">
          <cell r="A56" t="str">
            <v>Nickel</v>
          </cell>
          <cell r="B56" t="str">
            <v>100</v>
          </cell>
          <cell r="G56" t="str">
            <v>1 (100)</v>
          </cell>
          <cell r="K56" t="str">
            <v>140</v>
          </cell>
          <cell r="L56" t="str">
            <v>100</v>
          </cell>
          <cell r="N56" t="str">
            <v> (15)</v>
          </cell>
          <cell r="R56" t="str">
            <v># (15)</v>
          </cell>
          <cell r="S56" t="str">
            <v>200</v>
          </cell>
          <cell r="T56" t="str">
            <v>610 (2)</v>
          </cell>
          <cell r="U56" t="str">
            <v>4600 (2)</v>
          </cell>
          <cell r="Y56" t="str">
            <v>see page 20 (1)</v>
          </cell>
          <cell r="AA56" t="str">
            <v>see page 20 (1)</v>
          </cell>
          <cell r="AF56" t="str">
            <v>610 (2,142)</v>
          </cell>
          <cell r="AG56" t="str">
            <v>4600 (2,142)</v>
          </cell>
          <cell r="AH56" t="str">
            <v>see page 20 (1,142)</v>
          </cell>
          <cell r="AI56" t="str">
            <v>see page 20 (1,142)</v>
          </cell>
          <cell r="AK56" t="str">
            <v>4600 (2,142)</v>
          </cell>
          <cell r="AL56" t="str">
            <v>8.2 (1,142)</v>
          </cell>
          <cell r="AM56" t="str">
            <v>74 (1,142)</v>
          </cell>
          <cell r="AP56" t="str">
            <v>5</v>
          </cell>
          <cell r="AS56" t="str">
            <v>20</v>
          </cell>
          <cell r="AT56" t="str">
            <v>50</v>
          </cell>
          <cell r="AU56" t="str">
            <v>8.2 (1)</v>
          </cell>
          <cell r="AW56" t="str">
            <v>74 (1)</v>
          </cell>
          <cell r="BB56" t="str">
            <v>7440-02-0</v>
          </cell>
          <cell r="BC56" t="str">
            <v>Ni</v>
          </cell>
          <cell r="BF56" t="str">
            <v>Nickel</v>
          </cell>
        </row>
        <row r="57">
          <cell r="A57" t="str">
            <v>Nickel carbonyl</v>
          </cell>
          <cell r="J57" t="str">
            <v>0.072 (126)</v>
          </cell>
          <cell r="O57" t="str">
            <v> (B2)</v>
          </cell>
          <cell r="R57" t="str">
            <v>#R</v>
          </cell>
          <cell r="BB57" t="str">
            <v>13463-39-3</v>
          </cell>
          <cell r="BF57" t="str">
            <v>Nickelcarbonyl</v>
          </cell>
        </row>
        <row r="58">
          <cell r="A58" t="str">
            <v>Nickel subsulfide</v>
          </cell>
          <cell r="N58" t="str">
            <v>0.021</v>
          </cell>
          <cell r="O58" t="str">
            <v> (A)</v>
          </cell>
          <cell r="R58" t="str">
            <v># (15)</v>
          </cell>
          <cell r="BB58" t="str">
            <v>12035-72-2</v>
          </cell>
          <cell r="BF58" t="str">
            <v>Nickelsubsulfide</v>
          </cell>
        </row>
        <row r="59">
          <cell r="A59" t="str">
            <v>Nitrate</v>
          </cell>
          <cell r="B59" t="str">
            <v>45,000 (72)</v>
          </cell>
          <cell r="D59" t="str">
            <v>10,000 (103)</v>
          </cell>
          <cell r="F59" t="str">
            <v>10,000 (89)</v>
          </cell>
          <cell r="G59" t="str">
            <v>10,000 (103)</v>
          </cell>
          <cell r="K59" t="str">
            <v>11,000 (89)</v>
          </cell>
          <cell r="L59" t="str">
            <v>10,000 (10-day,89)</v>
          </cell>
          <cell r="T59" t="str">
            <v>10,000 (51,89)</v>
          </cell>
          <cell r="BB59" t="str">
            <v>14797-55-8</v>
          </cell>
          <cell r="BC59" t="str">
            <v>NO3-</v>
          </cell>
          <cell r="BF59" t="str">
            <v>Nitrate</v>
          </cell>
        </row>
        <row r="60">
          <cell r="A60" t="str">
            <v>Nitrite</v>
          </cell>
          <cell r="B60" t="str">
            <v>1000 (103)</v>
          </cell>
          <cell r="D60" t="str">
            <v>1000 (103)</v>
          </cell>
          <cell r="F60" t="str">
            <v>1000 (89)</v>
          </cell>
          <cell r="G60" t="str">
            <v>1000 (103)</v>
          </cell>
          <cell r="K60" t="str">
            <v>700</v>
          </cell>
          <cell r="L60" t="str">
            <v>1000 (10-day,89)</v>
          </cell>
          <cell r="BB60" t="str">
            <v>14797-65-0</v>
          </cell>
          <cell r="BC60" t="str">
            <v>NO2-</v>
          </cell>
          <cell r="BF60" t="str">
            <v>Nitrite</v>
          </cell>
        </row>
        <row r="61">
          <cell r="A61" t="str">
            <v>Odor</v>
          </cell>
          <cell r="C61" t="str">
            <v>3 threshold units</v>
          </cell>
          <cell r="E61" t="str">
            <v>3 threshold units</v>
          </cell>
          <cell r="BF61" t="str">
            <v>Odor</v>
          </cell>
        </row>
        <row r="62">
          <cell r="A62" t="str">
            <v>Osmium tetroxide</v>
          </cell>
          <cell r="J62" t="str">
            <v>12 (126)</v>
          </cell>
          <cell r="BB62" t="str">
            <v>20816-12-0</v>
          </cell>
          <cell r="BC62" t="str">
            <v>OsO4</v>
          </cell>
          <cell r="BF62" t="str">
            <v>Osmiumtetroxide</v>
          </cell>
        </row>
        <row r="63">
          <cell r="A63" t="str">
            <v>Oxygen, dissolved</v>
          </cell>
          <cell r="Y63" t="str">
            <v>see page 21</v>
          </cell>
          <cell r="Z63" t="str">
            <v>see page 21</v>
          </cell>
          <cell r="BB63" t="str">
            <v>7782447</v>
          </cell>
          <cell r="BC63" t="str">
            <v>Dissolved Oxygen</v>
          </cell>
          <cell r="BD63" t="str">
            <v>O2</v>
          </cell>
          <cell r="BE63" t="str">
            <v>DO</v>
          </cell>
          <cell r="BF63" t="str">
            <v>Oxygen</v>
          </cell>
        </row>
        <row r="64">
          <cell r="A64" t="str">
            <v>Ozone</v>
          </cell>
          <cell r="J64" t="str">
            <v>0.28 (126)</v>
          </cell>
          <cell r="BB64" t="str">
            <v>10028-15-6</v>
          </cell>
          <cell r="BC64" t="str">
            <v>O3</v>
          </cell>
          <cell r="BF64" t="str">
            <v>Ozone</v>
          </cell>
        </row>
        <row r="65">
          <cell r="A65" t="str">
            <v>Perchlorate</v>
          </cell>
          <cell r="H65" t="str">
            <v>18</v>
          </cell>
          <cell r="L65" t="str">
            <v>20 - 40 (68)</v>
          </cell>
          <cell r="BC65" t="str">
            <v>ClO4-</v>
          </cell>
          <cell r="BF65" t="str">
            <v>Perchlorate</v>
          </cell>
        </row>
        <row r="66">
          <cell r="A66" t="str">
            <v>pH</v>
          </cell>
          <cell r="E66" t="str">
            <v>6.5 to 8.5 units</v>
          </cell>
          <cell r="X66" t="str">
            <v>5 to 9 units (51)</v>
          </cell>
          <cell r="AB66" t="str">
            <v>6.5 to 9.0 units (51)</v>
          </cell>
          <cell r="AT66" t="str">
            <v>6.0 to 9.0 units (117)</v>
          </cell>
          <cell r="AX66" t="str">
            <v>6.5 to 8.5 units (51,132)</v>
          </cell>
          <cell r="BC66" t="str">
            <v>negative log of H+ concentration</v>
          </cell>
          <cell r="BF66" t="str">
            <v>pH</v>
          </cell>
        </row>
        <row r="67">
          <cell r="A67" t="str">
            <v>Phosphate phosphorus</v>
          </cell>
          <cell r="Y67" t="str">
            <v> (141)</v>
          </cell>
          <cell r="AU67" t="str">
            <v> (141)</v>
          </cell>
          <cell r="BF67" t="str">
            <v>Phosphate</v>
          </cell>
        </row>
        <row r="68">
          <cell r="A68" t="str">
            <v>Phosphine</v>
          </cell>
          <cell r="J68" t="str">
            <v>0.2 (126)</v>
          </cell>
          <cell r="K68" t="str">
            <v>2</v>
          </cell>
          <cell r="O68" t="str">
            <v> (D)</v>
          </cell>
          <cell r="BB68" t="str">
            <v>7803-51-2</v>
          </cell>
          <cell r="BC68" t="str">
            <v>Hydrogen phosphide</v>
          </cell>
          <cell r="BF68" t="str">
            <v>Phosphine</v>
          </cell>
        </row>
        <row r="69">
          <cell r="A69" t="str">
            <v>Phosphorus</v>
          </cell>
          <cell r="K69" t="str">
            <v>0.14 (40)</v>
          </cell>
          <cell r="L69" t="str">
            <v>0.1 (40)</v>
          </cell>
          <cell r="O69" t="str">
            <v> (D)</v>
          </cell>
          <cell r="P69" t="str">
            <v> (D)</v>
          </cell>
          <cell r="AX69" t="str">
            <v>0.1 (51,79)</v>
          </cell>
          <cell r="BB69" t="str">
            <v>7723-14-0</v>
          </cell>
          <cell r="BC69" t="str">
            <v>P</v>
          </cell>
          <cell r="BF69" t="str">
            <v>Phosphorus</v>
          </cell>
        </row>
        <row r="70">
          <cell r="A70" t="str">
            <v>Potassium bromate</v>
          </cell>
          <cell r="N70" t="str">
            <v>0.071</v>
          </cell>
          <cell r="R70" t="str">
            <v>0.5 #</v>
          </cell>
          <cell r="BB70" t="str">
            <v>7758012</v>
          </cell>
          <cell r="BF70" t="str">
            <v>Potassiumbromate</v>
          </cell>
        </row>
        <row r="71">
          <cell r="A71" t="str">
            <v>Potassium cyanide</v>
          </cell>
          <cell r="K71" t="str">
            <v>350</v>
          </cell>
          <cell r="BB71" t="str">
            <v>151-50-8</v>
          </cell>
          <cell r="BC71" t="str">
            <v>Cyanide, potassium</v>
          </cell>
          <cell r="BF71" t="str">
            <v>Potassiumcyanide</v>
          </cell>
        </row>
        <row r="72">
          <cell r="A72" t="str">
            <v>Potassium silver cyanide</v>
          </cell>
          <cell r="K72" t="str">
            <v>1400</v>
          </cell>
          <cell r="BB72" t="str">
            <v>506-61-6</v>
          </cell>
          <cell r="BC72" t="str">
            <v>Silver potassium cyanide</v>
          </cell>
          <cell r="BF72" t="str">
            <v>Potassiumsilvercyanide</v>
          </cell>
        </row>
        <row r="73">
          <cell r="A73" t="str">
            <v>Radioactivity, Gross Alpha</v>
          </cell>
          <cell r="B73" t="str">
            <v>15 pCi/L (110)</v>
          </cell>
          <cell r="D73" t="str">
            <v>15 pCi/L (110)</v>
          </cell>
          <cell r="F73" t="str">
            <v>zero (100)</v>
          </cell>
          <cell r="P73" t="str">
            <v>0.15 pCi/L (A,110)</v>
          </cell>
          <cell r="BC73" t="str">
            <v>Gross Alpha radioactivity</v>
          </cell>
          <cell r="BF73" t="str">
            <v>Radioactivitygrossalpha</v>
          </cell>
        </row>
        <row r="74">
          <cell r="A74" t="str">
            <v>Radioactivity, Gross Beta</v>
          </cell>
          <cell r="B74" t="str">
            <v>50 pCi/L</v>
          </cell>
          <cell r="D74" t="str">
            <v>4 mrem/yr</v>
          </cell>
          <cell r="F74" t="str">
            <v>zero (100)</v>
          </cell>
          <cell r="P74" t="str">
            <v>0.04 mrem/yr (A)</v>
          </cell>
          <cell r="BC74" t="str">
            <v>Gross Beta radioactivity</v>
          </cell>
          <cell r="BF74" t="str">
            <v>Radioactivitygrossbeta</v>
          </cell>
        </row>
        <row r="75">
          <cell r="A75" t="str">
            <v>Radium-226 + Radium-228</v>
          </cell>
          <cell r="B75" t="str">
            <v>5 pCi/L</v>
          </cell>
          <cell r="D75" t="str">
            <v>5 pCi/L</v>
          </cell>
          <cell r="F75" t="str">
            <v>zero (100)</v>
          </cell>
          <cell r="P75" t="str">
            <v> (A)</v>
          </cell>
          <cell r="BB75" t="str">
            <v>7440-14-4</v>
          </cell>
          <cell r="BC75" t="str">
            <v>226Ra + 228Ra</v>
          </cell>
          <cell r="BF75" t="str">
            <v>Radium</v>
          </cell>
        </row>
        <row r="76">
          <cell r="A76" t="str">
            <v>Radon</v>
          </cell>
          <cell r="D76" t="str">
            <v>300 pCi/L (100)</v>
          </cell>
          <cell r="F76" t="str">
            <v>zero (100)</v>
          </cell>
          <cell r="P76" t="str">
            <v>1.5 pCi/L (A)</v>
          </cell>
          <cell r="BB76" t="str">
            <v>14859-67-7</v>
          </cell>
          <cell r="BC76" t="str">
            <v>Rn</v>
          </cell>
          <cell r="BF76" t="str">
            <v>Radon</v>
          </cell>
        </row>
        <row r="77">
          <cell r="A77" t="str">
            <v>Selenium</v>
          </cell>
          <cell r="B77" t="str">
            <v>50</v>
          </cell>
          <cell r="D77" t="str">
            <v>50</v>
          </cell>
          <cell r="F77" t="str">
            <v>50</v>
          </cell>
          <cell r="K77" t="str">
            <v>35</v>
          </cell>
          <cell r="L77" t="str">
            <v>50</v>
          </cell>
          <cell r="O77" t="str">
            <v> (D)</v>
          </cell>
          <cell r="P77" t="str">
            <v> (D)</v>
          </cell>
          <cell r="S77" t="str">
            <v>20</v>
          </cell>
          <cell r="T77" t="str">
            <v>170 (2)</v>
          </cell>
          <cell r="U77" t="str">
            <v>11,000 (2)</v>
          </cell>
          <cell r="Y77" t="str">
            <v>5.0 (135)</v>
          </cell>
          <cell r="AA77" t="str">
            <v> (135,136)</v>
          </cell>
          <cell r="AH77" t="str">
            <v>5.0 (97,142)</v>
          </cell>
          <cell r="AI77" t="str">
            <v>20 (85,142)</v>
          </cell>
          <cell r="AL77" t="str">
            <v>71 (1,142)</v>
          </cell>
          <cell r="AM77" t="str">
            <v>290 (1,142)</v>
          </cell>
          <cell r="AP77" t="str">
            <v>15</v>
          </cell>
          <cell r="AS77" t="str">
            <v>60</v>
          </cell>
          <cell r="AT77" t="str">
            <v>150</v>
          </cell>
          <cell r="AU77" t="str">
            <v>71 (1)</v>
          </cell>
          <cell r="AW77" t="str">
            <v>290 (1)</v>
          </cell>
          <cell r="BB77" t="str">
            <v>7782-49-2</v>
          </cell>
          <cell r="BC77" t="str">
            <v>Se</v>
          </cell>
          <cell r="BF77" t="str">
            <v>Selenium</v>
          </cell>
        </row>
        <row r="78">
          <cell r="A78" t="str">
            <v>Settleable solids</v>
          </cell>
          <cell r="AB78" t="str">
            <v> (51,131)</v>
          </cell>
          <cell r="AQ78" t="str">
            <v>1000 (117)</v>
          </cell>
          <cell r="AR78" t="str">
            <v>1500 (117)</v>
          </cell>
          <cell r="AT78" t="str">
            <v>3000 (117)</v>
          </cell>
          <cell r="BF78" t="str">
            <v>Settleablesolids</v>
          </cell>
        </row>
        <row r="79">
          <cell r="A79" t="str">
            <v>Silver</v>
          </cell>
          <cell r="C79" t="str">
            <v>100</v>
          </cell>
          <cell r="E79" t="str">
            <v>100</v>
          </cell>
          <cell r="K79" t="str">
            <v>35</v>
          </cell>
          <cell r="L79" t="str">
            <v>100</v>
          </cell>
          <cell r="O79" t="str">
            <v> (D)</v>
          </cell>
          <cell r="P79" t="str">
            <v> (D)</v>
          </cell>
          <cell r="AB79" t="str">
            <v>see page 22 (1)</v>
          </cell>
          <cell r="AI79" t="str">
            <v>see page 22 (1,142)</v>
          </cell>
          <cell r="AM79" t="str">
            <v>1.9 (1,142)</v>
          </cell>
          <cell r="AP79" t="str">
            <v>0.7</v>
          </cell>
          <cell r="AS79" t="str">
            <v>2.8</v>
          </cell>
          <cell r="AT79" t="str">
            <v>7</v>
          </cell>
          <cell r="AX79" t="str">
            <v>1.9 (1)</v>
          </cell>
          <cell r="BB79" t="str">
            <v>7440-22-4</v>
          </cell>
          <cell r="BC79" t="str">
            <v>Ag</v>
          </cell>
          <cell r="BF79" t="str">
            <v>Silver</v>
          </cell>
        </row>
        <row r="80">
          <cell r="A80" t="str">
            <v>Silver cyanide</v>
          </cell>
          <cell r="K80" t="str">
            <v>700</v>
          </cell>
          <cell r="BB80" t="str">
            <v>506-64-9</v>
          </cell>
          <cell r="BC80" t="str">
            <v>Cyanide, silver</v>
          </cell>
          <cell r="BF80" t="str">
            <v>Silvercyanide</v>
          </cell>
        </row>
        <row r="81">
          <cell r="A81" t="str">
            <v>Sodium</v>
          </cell>
          <cell r="L81" t="str">
            <v>2000 (57)</v>
          </cell>
          <cell r="BB81" t="str">
            <v>7440-23-5</v>
          </cell>
          <cell r="BC81" t="str">
            <v>Na</v>
          </cell>
          <cell r="BF81" t="str">
            <v>Sodium</v>
          </cell>
        </row>
        <row r="82">
          <cell r="A82" t="str">
            <v>Sodium azide</v>
          </cell>
          <cell r="K82" t="str">
            <v>28</v>
          </cell>
          <cell r="BB82" t="str">
            <v>26628-22-8</v>
          </cell>
          <cell r="BC82" t="str">
            <v>Azide, sodium</v>
          </cell>
          <cell r="BF82" t="str">
            <v>Sodiumazide</v>
          </cell>
        </row>
        <row r="83">
          <cell r="A83" t="str">
            <v>Sodium cyanide</v>
          </cell>
          <cell r="K83" t="str">
            <v>280</v>
          </cell>
          <cell r="BB83" t="str">
            <v>143-33-9</v>
          </cell>
          <cell r="BC83" t="str">
            <v>Cyanide, sodium</v>
          </cell>
          <cell r="BF83" t="str">
            <v>Sodiumcyanide</v>
          </cell>
        </row>
        <row r="84">
          <cell r="A84" t="str">
            <v>Specific conductance (EC)</v>
          </cell>
          <cell r="C84" t="str">
            <v>900 umhos/cm (74)</v>
          </cell>
          <cell r="S84" t="str">
            <v>700 µmhos/cm</v>
          </cell>
          <cell r="BC84" t="str">
            <v>Electrical Conductivity</v>
          </cell>
          <cell r="BD84" t="str">
            <v>Conductivity</v>
          </cell>
          <cell r="BE84" t="str">
            <v>EC</v>
          </cell>
          <cell r="BF84" t="str">
            <v>Specificconductance</v>
          </cell>
        </row>
        <row r="85">
          <cell r="A85" t="str">
            <v>Strontium</v>
          </cell>
          <cell r="K85" t="str">
            <v>4200</v>
          </cell>
          <cell r="L85" t="str">
            <v>4000 (68)</v>
          </cell>
          <cell r="M85" t="str">
            <v>8400 (7-day)</v>
          </cell>
          <cell r="P85" t="str">
            <v> (D,68)</v>
          </cell>
          <cell r="BB85" t="str">
            <v>7440-24-6</v>
          </cell>
          <cell r="BC85" t="str">
            <v>Sr</v>
          </cell>
          <cell r="BF85" t="str">
            <v>Strontium</v>
          </cell>
        </row>
        <row r="86">
          <cell r="A86" t="str">
            <v>Strontium-90</v>
          </cell>
          <cell r="B86" t="str">
            <v>8 pCi/L</v>
          </cell>
          <cell r="P86" t="str">
            <v> (A)</v>
          </cell>
          <cell r="BC86" t="str">
            <v>90Sr</v>
          </cell>
          <cell r="BF86" t="str">
            <v>Strontium90</v>
          </cell>
        </row>
        <row r="87">
          <cell r="A87" t="str">
            <v>Sulfate</v>
          </cell>
          <cell r="C87" t="str">
            <v>250,000 (73)</v>
          </cell>
          <cell r="D87" t="str">
            <v>500,000 (100)</v>
          </cell>
          <cell r="E87" t="str">
            <v>250,000</v>
          </cell>
          <cell r="F87" t="str">
            <v>500,000 (100)</v>
          </cell>
          <cell r="X87" t="str">
            <v>250,000 (51,133)</v>
          </cell>
          <cell r="BC87" t="str">
            <v>SO4=</v>
          </cell>
          <cell r="BF87" t="str">
            <v>Sulfate</v>
          </cell>
        </row>
        <row r="88">
          <cell r="A88" t="str">
            <v>Sulfur dioxide</v>
          </cell>
          <cell r="J88" t="str">
            <v>110 (126)</v>
          </cell>
          <cell r="BB88" t="str">
            <v>7446095</v>
          </cell>
          <cell r="BF88" t="str">
            <v>Sulfurdioxide</v>
          </cell>
        </row>
        <row r="89">
          <cell r="A89" t="str">
            <v>Thallium</v>
          </cell>
          <cell r="B89" t="str">
            <v>2</v>
          </cell>
          <cell r="D89" t="str">
            <v>2</v>
          </cell>
          <cell r="F89" t="str">
            <v>0.5</v>
          </cell>
          <cell r="G89" t="str">
            <v>0.1</v>
          </cell>
          <cell r="K89" t="str">
            <v>0.6</v>
          </cell>
          <cell r="L89" t="str">
            <v>0.5</v>
          </cell>
          <cell r="O89" t="str">
            <v> (D)</v>
          </cell>
          <cell r="T89" t="str">
            <v>1.7 (2)</v>
          </cell>
          <cell r="U89" t="str">
            <v>6.3 (2)</v>
          </cell>
          <cell r="AC89" t="str">
            <v>1400</v>
          </cell>
          <cell r="AD89" t="str">
            <v>40</v>
          </cell>
          <cell r="AE89" t="str">
            <v>20 (16)</v>
          </cell>
          <cell r="AF89" t="str">
            <v>1.7 (2,143)</v>
          </cell>
          <cell r="AG89" t="str">
            <v>6.3 (2,143)</v>
          </cell>
          <cell r="AK89" t="str">
            <v>6.3 (2,143)</v>
          </cell>
          <cell r="AO89" t="str">
            <v>14</v>
          </cell>
          <cell r="AY89" t="str">
            <v>2130</v>
          </cell>
          <cell r="BB89" t="str">
            <v>7440-28-0</v>
          </cell>
          <cell r="BC89" t="str">
            <v>Th</v>
          </cell>
          <cell r="BF89" t="str">
            <v>Thallium</v>
          </cell>
        </row>
        <row r="90">
          <cell r="A90" t="str">
            <v>Total dissolved solids (TDS)</v>
          </cell>
          <cell r="C90" t="str">
            <v>500,000 (75)</v>
          </cell>
          <cell r="E90" t="str">
            <v>500,000</v>
          </cell>
          <cell r="S90" t="str">
            <v>450,000</v>
          </cell>
          <cell r="X90" t="str">
            <v>250,000 (51,133)</v>
          </cell>
          <cell r="BC90" t="str">
            <v>TDS</v>
          </cell>
          <cell r="BF90" t="str">
            <v>Totaldissolvedsolids</v>
          </cell>
        </row>
        <row r="91">
          <cell r="A91" t="str">
            <v>Tritium</v>
          </cell>
          <cell r="B91" t="str">
            <v>20,000 pCi/L</v>
          </cell>
          <cell r="P91" t="str">
            <v> (A)</v>
          </cell>
          <cell r="R91" t="str">
            <v>#</v>
          </cell>
          <cell r="BB91" t="str">
            <v>10028-17-8</v>
          </cell>
          <cell r="BC91" t="str">
            <v>3H</v>
          </cell>
          <cell r="BF91" t="str">
            <v>Tritium</v>
          </cell>
        </row>
        <row r="92">
          <cell r="A92" t="str">
            <v>Turbidity</v>
          </cell>
          <cell r="C92" t="str">
            <v>5 units</v>
          </cell>
          <cell r="D92" t="str">
            <v>1.0/0.5/0.3 NTU (84)</v>
          </cell>
          <cell r="AB92" t="str">
            <v> (51,131)</v>
          </cell>
          <cell r="AQ92" t="str">
            <v>75 NTU (117)</v>
          </cell>
          <cell r="AR92" t="str">
            <v>100 NTU (117)</v>
          </cell>
          <cell r="AT92" t="str">
            <v>225 NTU (117)</v>
          </cell>
          <cell r="BF92" t="str">
            <v>Turbidity</v>
          </cell>
        </row>
        <row r="93">
          <cell r="A93" t="str">
            <v>Uranium</v>
          </cell>
          <cell r="B93" t="str">
            <v>20 pCi/L</v>
          </cell>
          <cell r="D93" t="str">
            <v>20ug/L = 30pCi/L (100)</v>
          </cell>
          <cell r="F93" t="str">
            <v>zero (100)</v>
          </cell>
          <cell r="G93" t="str">
            <v>0.2ug/L = 0.2pCi/L (100)</v>
          </cell>
          <cell r="K93" t="str">
            <v>21</v>
          </cell>
          <cell r="M93" t="str">
            <v>35</v>
          </cell>
          <cell r="P93" t="str">
            <v> (A)</v>
          </cell>
          <cell r="R93" t="str">
            <v>#</v>
          </cell>
          <cell r="BB93" t="str">
            <v>7440-61-1</v>
          </cell>
          <cell r="BC93" t="str">
            <v>U</v>
          </cell>
          <cell r="BF93" t="str">
            <v>Uranium</v>
          </cell>
        </row>
        <row r="94">
          <cell r="A94" t="str">
            <v>Vanadium</v>
          </cell>
          <cell r="K94" t="str">
            <v>63 (123)</v>
          </cell>
          <cell r="P94" t="str">
            <v> (D)</v>
          </cell>
          <cell r="S94" t="str">
            <v>100</v>
          </cell>
          <cell r="BB94" t="str">
            <v>7440-62-2</v>
          </cell>
          <cell r="BC94" t="str">
            <v>V</v>
          </cell>
          <cell r="BF94" t="str">
            <v>Vanadium</v>
          </cell>
        </row>
        <row r="95">
          <cell r="A95" t="str">
            <v>Zinc</v>
          </cell>
          <cell r="C95" t="str">
            <v>5000</v>
          </cell>
          <cell r="E95" t="str">
            <v>5000</v>
          </cell>
          <cell r="K95" t="str">
            <v>2100</v>
          </cell>
          <cell r="L95" t="str">
            <v>2000 (68)</v>
          </cell>
          <cell r="O95" t="str">
            <v> (D)</v>
          </cell>
          <cell r="P95" t="str">
            <v> (D,68)</v>
          </cell>
          <cell r="S95" t="str">
            <v>2000</v>
          </cell>
          <cell r="T95" t="str">
            <v>9100 (2)</v>
          </cell>
          <cell r="U95" t="str">
            <v>69,000 (2)</v>
          </cell>
          <cell r="X95" t="str">
            <v>5000</v>
          </cell>
          <cell r="Y95" t="str">
            <v>see page 23 (1)</v>
          </cell>
          <cell r="AA95" t="str">
            <v>see page 23 (1)</v>
          </cell>
          <cell r="AH95" t="str">
            <v>see page 23 (1,142)</v>
          </cell>
          <cell r="AI95" t="str">
            <v>see page 23 (1,142)</v>
          </cell>
          <cell r="AL95" t="str">
            <v>81 (1,142)</v>
          </cell>
          <cell r="AM95" t="str">
            <v>90 (1,142)</v>
          </cell>
          <cell r="AP95" t="str">
            <v>20</v>
          </cell>
          <cell r="AS95" t="str">
            <v>80</v>
          </cell>
          <cell r="AT95" t="str">
            <v>200</v>
          </cell>
          <cell r="AU95" t="str">
            <v>81 (1)</v>
          </cell>
          <cell r="AW95" t="str">
            <v>90 (1)</v>
          </cell>
          <cell r="BB95" t="str">
            <v>7440-66-6</v>
          </cell>
          <cell r="BC95" t="str">
            <v>Zn</v>
          </cell>
          <cell r="BF95" t="str">
            <v>Zinc</v>
          </cell>
        </row>
        <row r="96">
          <cell r="A96" t="str">
            <v>Zinc cyanide</v>
          </cell>
          <cell r="K96" t="str">
            <v>350</v>
          </cell>
          <cell r="BB96" t="str">
            <v>557-21-1</v>
          </cell>
          <cell r="BC96" t="str">
            <v>Cyanide, zinc</v>
          </cell>
          <cell r="BF96" t="str">
            <v>Zinccyanide</v>
          </cell>
        </row>
        <row r="97">
          <cell r="A97" t="str">
            <v>Zinc phosphide</v>
          </cell>
          <cell r="K97" t="str">
            <v>2</v>
          </cell>
          <cell r="BB97" t="str">
            <v>1314-84-7</v>
          </cell>
          <cell r="BF97" t="str">
            <v>Zincphosphide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D76"/>
  <sheetViews>
    <sheetView showGridLines="0" showOutlineSymbols="0" zoomScale="75" zoomScaleNormal="75" workbookViewId="0" topLeftCell="A1">
      <pane xSplit="1" ySplit="7" topLeftCell="B20" activePane="bottomRight" state="frozen"/>
      <selection pane="topLeft" activeCell="A1" sqref="A1"/>
      <selection pane="topRight" activeCell="B1" sqref="B1"/>
      <selection pane="bottomLeft" activeCell="A4" sqref="A4"/>
      <selection pane="bottomRight" activeCell="F8" sqref="F8"/>
    </sheetView>
  </sheetViews>
  <sheetFormatPr defaultColWidth="9.140625" defaultRowHeight="12.75" outlineLevelCol="2"/>
  <cols>
    <col min="1" max="1" width="18.7109375" style="6" customWidth="1"/>
    <col min="2" max="3" width="7.8515625" style="6" customWidth="1"/>
    <col min="4" max="4" width="7.28125" style="6" bestFit="1" customWidth="1"/>
    <col min="5" max="5" width="8.421875" style="6" bestFit="1" customWidth="1"/>
    <col min="6" max="6" width="8.8515625" style="6" customWidth="1"/>
    <col min="7" max="10" width="7.8515625" style="6" customWidth="1"/>
    <col min="11" max="11" width="8.28125" style="6" customWidth="1"/>
    <col min="12" max="13" width="7.8515625" style="6" customWidth="1"/>
    <col min="14" max="14" width="7.421875" style="6" bestFit="1" customWidth="1"/>
    <col min="15" max="15" width="8.7109375" style="6" customWidth="1"/>
    <col min="16" max="16" width="9.28125" style="6" customWidth="1"/>
    <col min="17" max="20" width="7.8515625" style="6" customWidth="1"/>
    <col min="21" max="21" width="8.421875" style="6" customWidth="1"/>
    <col min="22" max="22" width="14.7109375" style="6" customWidth="1"/>
    <col min="23" max="23" width="16.57421875" style="6" hidden="1" customWidth="1"/>
    <col min="24" max="24" width="14.7109375" style="6" customWidth="1" outlineLevel="1"/>
    <col min="25" max="25" width="14.7109375" style="6" hidden="1" customWidth="1"/>
    <col min="26" max="26" width="14.7109375" style="6" customWidth="1" outlineLevel="1"/>
    <col min="27" max="27" width="17.00390625" style="6" hidden="1" customWidth="1"/>
    <col min="28" max="28" width="12.00390625" style="6" hidden="1" customWidth="1"/>
    <col min="29" max="29" width="14.7109375" style="6" customWidth="1" outlineLevel="2"/>
    <col min="30" max="30" width="1.1484375" style="6" hidden="1" customWidth="1"/>
    <col min="31" max="31" width="13.7109375" style="6" hidden="1" customWidth="1" outlineLevel="1"/>
    <col min="32" max="32" width="14.57421875" style="6" hidden="1" customWidth="1" collapsed="1"/>
    <col min="33" max="33" width="14.7109375" style="22" customWidth="1"/>
    <col min="34" max="34" width="6.7109375" style="6" customWidth="1"/>
    <col min="35" max="35" width="72.7109375" style="6" customWidth="1"/>
    <col min="36" max="16384" width="9.140625" style="6" customWidth="1"/>
  </cols>
  <sheetData>
    <row r="1" spans="1:56" s="2" customFormat="1" ht="13.5">
      <c r="A1" s="4"/>
      <c r="B1" s="5"/>
      <c r="C1" s="4"/>
      <c r="D1" s="4"/>
      <c r="E1" s="4"/>
      <c r="F1" s="4"/>
      <c r="G1" s="4"/>
      <c r="H1" s="4"/>
      <c r="I1" s="4"/>
      <c r="J1" s="4"/>
      <c r="K1" s="4"/>
      <c r="L1" s="4"/>
      <c r="M1" s="4"/>
      <c r="N1" s="4"/>
      <c r="O1" s="4"/>
      <c r="P1" s="168"/>
      <c r="Q1" s="168"/>
      <c r="R1" s="168"/>
      <c r="S1" s="168"/>
      <c r="T1" s="168"/>
      <c r="U1" s="168"/>
      <c r="V1" s="168"/>
      <c r="X1" s="3"/>
      <c r="Y1" s="4"/>
      <c r="Z1" s="4"/>
      <c r="AA1" s="4"/>
      <c r="AB1" s="4"/>
      <c r="AC1" s="4"/>
      <c r="AD1" s="4"/>
      <c r="AE1" s="4"/>
      <c r="AF1" s="4"/>
      <c r="AG1" s="4"/>
      <c r="AH1" s="168"/>
      <c r="AI1" s="4"/>
      <c r="AJ1" s="4"/>
      <c r="AK1" s="4"/>
      <c r="AL1" s="4"/>
      <c r="AM1" s="4"/>
      <c r="AN1" s="4"/>
      <c r="AO1" s="4"/>
      <c r="AP1" s="4"/>
      <c r="AQ1" s="4"/>
      <c r="AR1" s="4"/>
      <c r="AS1" s="4"/>
      <c r="AT1" s="4"/>
      <c r="AU1" s="4"/>
      <c r="AV1" s="4"/>
      <c r="AW1" s="4"/>
      <c r="AX1" s="4"/>
      <c r="AY1" s="4"/>
      <c r="AZ1" s="4"/>
      <c r="BA1" s="4"/>
      <c r="BB1" s="4"/>
      <c r="BC1" s="4"/>
      <c r="BD1" s="4"/>
    </row>
    <row r="2" spans="1:56" s="2" customFormat="1" ht="13.5">
      <c r="A2" s="4"/>
      <c r="B2" s="5"/>
      <c r="C2" s="4"/>
      <c r="D2" s="4"/>
      <c r="E2" s="4"/>
      <c r="F2" s="4"/>
      <c r="G2" s="4"/>
      <c r="H2" s="4"/>
      <c r="I2" s="4"/>
      <c r="J2" s="4"/>
      <c r="K2" s="4"/>
      <c r="L2" s="4"/>
      <c r="M2" s="4"/>
      <c r="N2" s="4"/>
      <c r="O2" s="4"/>
      <c r="P2" s="169"/>
      <c r="Q2" s="169"/>
      <c r="R2" s="169"/>
      <c r="S2" s="169"/>
      <c r="T2" s="169"/>
      <c r="U2" s="169"/>
      <c r="V2" s="169"/>
      <c r="X2" s="3"/>
      <c r="Y2" s="4"/>
      <c r="Z2" s="4"/>
      <c r="AA2" s="4"/>
      <c r="AB2" s="4"/>
      <c r="AC2" s="4"/>
      <c r="AD2" s="4"/>
      <c r="AE2" s="4"/>
      <c r="AF2" s="4"/>
      <c r="AG2" s="4"/>
      <c r="AH2" s="169"/>
      <c r="AI2" s="4"/>
      <c r="AJ2" s="4"/>
      <c r="AK2" s="4"/>
      <c r="AL2" s="4"/>
      <c r="AM2" s="4"/>
      <c r="AN2" s="4"/>
      <c r="AO2" s="4"/>
      <c r="AP2" s="4"/>
      <c r="AQ2" s="4"/>
      <c r="AR2" s="4"/>
      <c r="AS2" s="4"/>
      <c r="AT2" s="4"/>
      <c r="AU2" s="4"/>
      <c r="AV2" s="4"/>
      <c r="AW2" s="4"/>
      <c r="AX2" s="4"/>
      <c r="AY2" s="4"/>
      <c r="AZ2" s="4"/>
      <c r="BA2" s="4"/>
      <c r="BB2" s="4"/>
      <c r="BC2" s="4"/>
      <c r="BD2" s="4"/>
    </row>
    <row r="3" spans="1:56" s="2" customFormat="1" ht="13.5">
      <c r="A3" s="4"/>
      <c r="B3" s="5"/>
      <c r="C3" s="4"/>
      <c r="D3" s="4"/>
      <c r="E3" s="4"/>
      <c r="F3" s="4"/>
      <c r="G3" s="4"/>
      <c r="H3" s="4"/>
      <c r="I3" s="4"/>
      <c r="J3" s="162"/>
      <c r="K3" s="4"/>
      <c r="L3" s="4"/>
      <c r="M3" s="4"/>
      <c r="N3" s="4"/>
      <c r="O3" s="4"/>
      <c r="P3" s="170"/>
      <c r="Q3" s="170"/>
      <c r="R3" s="170"/>
      <c r="S3" s="170"/>
      <c r="T3" s="170"/>
      <c r="U3" s="170"/>
      <c r="V3" s="170"/>
      <c r="X3" s="3"/>
      <c r="Y3" s="4"/>
      <c r="Z3" s="4"/>
      <c r="AA3" s="4"/>
      <c r="AB3" s="4"/>
      <c r="AC3" s="4"/>
      <c r="AD3" s="4"/>
      <c r="AE3" s="4"/>
      <c r="AF3" s="4"/>
      <c r="AG3" s="4"/>
      <c r="AH3" s="170"/>
      <c r="AI3" s="4"/>
      <c r="AJ3" s="4"/>
      <c r="AK3" s="4"/>
      <c r="AL3" s="4"/>
      <c r="AM3" s="4"/>
      <c r="AN3" s="4"/>
      <c r="AO3" s="4"/>
      <c r="AP3" s="4"/>
      <c r="AQ3" s="4"/>
      <c r="AR3" s="4"/>
      <c r="AS3" s="4"/>
      <c r="AT3" s="4"/>
      <c r="AU3" s="4"/>
      <c r="AV3" s="4"/>
      <c r="AW3" s="4"/>
      <c r="AX3" s="4"/>
      <c r="AY3" s="4"/>
      <c r="AZ3" s="4"/>
      <c r="BA3" s="4"/>
      <c r="BB3" s="4"/>
      <c r="BC3" s="4"/>
      <c r="BD3" s="4"/>
    </row>
    <row r="4" spans="1:56" s="2" customFormat="1" ht="13.5">
      <c r="A4" s="4"/>
      <c r="B4" s="5"/>
      <c r="C4" s="4"/>
      <c r="D4" s="4"/>
      <c r="E4" s="4"/>
      <c r="F4" s="4"/>
      <c r="G4" s="4"/>
      <c r="H4" s="4"/>
      <c r="I4" s="4"/>
      <c r="J4" s="4"/>
      <c r="K4" s="4"/>
      <c r="L4" s="4"/>
      <c r="M4" s="4"/>
      <c r="N4" s="4"/>
      <c r="O4" s="4"/>
      <c r="P4" s="167"/>
      <c r="Q4" s="167"/>
      <c r="R4" s="167"/>
      <c r="S4" s="167"/>
      <c r="T4" s="167"/>
      <c r="U4" s="167"/>
      <c r="V4" s="167"/>
      <c r="X4" s="3"/>
      <c r="Y4" s="4"/>
      <c r="Z4" s="4"/>
      <c r="AA4" s="4"/>
      <c r="AB4" s="4"/>
      <c r="AC4" s="4"/>
      <c r="AD4" s="4"/>
      <c r="AE4" s="4"/>
      <c r="AF4" s="4"/>
      <c r="AG4" s="4"/>
      <c r="AH4" s="167"/>
      <c r="AI4" s="4"/>
      <c r="AJ4" s="4"/>
      <c r="AK4" s="4"/>
      <c r="AL4" s="4"/>
      <c r="AM4" s="4"/>
      <c r="AN4" s="4"/>
      <c r="AO4" s="4"/>
      <c r="AP4" s="4"/>
      <c r="AQ4" s="4"/>
      <c r="AR4" s="4"/>
      <c r="AS4" s="4"/>
      <c r="AT4" s="4"/>
      <c r="AU4" s="4"/>
      <c r="AV4" s="4"/>
      <c r="AW4" s="4"/>
      <c r="AX4" s="4"/>
      <c r="AY4" s="4"/>
      <c r="AZ4" s="4"/>
      <c r="BA4" s="4"/>
      <c r="BB4" s="4"/>
      <c r="BC4" s="4"/>
      <c r="BD4" s="4"/>
    </row>
    <row r="5" spans="1:35" ht="7.5" customHeight="1">
      <c r="A5" s="137"/>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G5" s="6"/>
      <c r="AH5" s="22"/>
      <c r="AI5" s="21"/>
    </row>
    <row r="6" spans="1:35" ht="12.75">
      <c r="A6" s="139"/>
      <c r="B6" s="140" t="s">
        <v>366</v>
      </c>
      <c r="C6" s="140"/>
      <c r="D6" s="140"/>
      <c r="E6" s="140"/>
      <c r="F6" s="140"/>
      <c r="G6" s="140"/>
      <c r="H6" s="140"/>
      <c r="I6" s="140"/>
      <c r="J6" s="140"/>
      <c r="K6" s="141"/>
      <c r="L6" s="140" t="s">
        <v>317</v>
      </c>
      <c r="M6" s="140"/>
      <c r="N6" s="140"/>
      <c r="O6" s="140"/>
      <c r="P6" s="141"/>
      <c r="Q6" s="140"/>
      <c r="R6" s="140"/>
      <c r="S6" s="140"/>
      <c r="T6" s="140"/>
      <c r="U6" s="140"/>
      <c r="V6" s="140" t="s">
        <v>535</v>
      </c>
      <c r="W6" s="141"/>
      <c r="X6" s="165" t="s">
        <v>397</v>
      </c>
      <c r="Y6" s="165"/>
      <c r="Z6" s="165" t="s">
        <v>398</v>
      </c>
      <c r="AA6" s="165"/>
      <c r="AB6" s="165" t="s">
        <v>318</v>
      </c>
      <c r="AC6" s="165" t="s">
        <v>399</v>
      </c>
      <c r="AD6" s="165"/>
      <c r="AE6" s="165"/>
      <c r="AF6" s="165"/>
      <c r="AG6" s="165" t="s">
        <v>173</v>
      </c>
      <c r="AH6" s="171"/>
      <c r="AI6" s="142"/>
    </row>
    <row r="7" spans="1:35" ht="27.75" customHeight="1">
      <c r="A7" s="111" t="s">
        <v>68</v>
      </c>
      <c r="B7" s="112" t="s">
        <v>377</v>
      </c>
      <c r="C7" s="112" t="s">
        <v>375</v>
      </c>
      <c r="D7" s="112" t="s">
        <v>376</v>
      </c>
      <c r="E7" s="112" t="s">
        <v>378</v>
      </c>
      <c r="F7" s="112" t="s">
        <v>379</v>
      </c>
      <c r="G7" s="112" t="s">
        <v>404</v>
      </c>
      <c r="H7" s="112" t="s">
        <v>406</v>
      </c>
      <c r="I7" s="112" t="s">
        <v>405</v>
      </c>
      <c r="J7" s="112" t="s">
        <v>408</v>
      </c>
      <c r="K7" s="113" t="s">
        <v>407</v>
      </c>
      <c r="L7" s="112" t="s">
        <v>377</v>
      </c>
      <c r="M7" s="112" t="s">
        <v>375</v>
      </c>
      <c r="N7" s="112" t="s">
        <v>376</v>
      </c>
      <c r="O7" s="112" t="s">
        <v>378</v>
      </c>
      <c r="P7" s="112" t="s">
        <v>379</v>
      </c>
      <c r="Q7" s="112" t="s">
        <v>404</v>
      </c>
      <c r="R7" s="112" t="s">
        <v>406</v>
      </c>
      <c r="S7" s="112" t="s">
        <v>405</v>
      </c>
      <c r="T7" s="112" t="s">
        <v>408</v>
      </c>
      <c r="U7" s="112" t="s">
        <v>407</v>
      </c>
      <c r="V7" s="163" t="s">
        <v>258</v>
      </c>
      <c r="W7" s="114" t="s">
        <v>319</v>
      </c>
      <c r="X7" s="166" t="s">
        <v>396</v>
      </c>
      <c r="Y7" s="164" t="s">
        <v>319</v>
      </c>
      <c r="Z7" s="166" t="s">
        <v>396</v>
      </c>
      <c r="AA7" s="164" t="s">
        <v>319</v>
      </c>
      <c r="AB7" s="164" t="s">
        <v>320</v>
      </c>
      <c r="AC7" s="166" t="s">
        <v>396</v>
      </c>
      <c r="AD7" s="164" t="s">
        <v>321</v>
      </c>
      <c r="AE7" s="164" t="s">
        <v>322</v>
      </c>
      <c r="AF7" s="164" t="s">
        <v>319</v>
      </c>
      <c r="AG7" s="164" t="s">
        <v>319</v>
      </c>
      <c r="AH7" s="164" t="s">
        <v>176</v>
      </c>
      <c r="AI7" s="115" t="s">
        <v>394</v>
      </c>
    </row>
    <row r="8" spans="1:35" s="184" customFormat="1" ht="27.75" customHeight="1">
      <c r="A8" s="172" t="s">
        <v>116</v>
      </c>
      <c r="B8" s="173">
        <v>120</v>
      </c>
      <c r="C8" s="173">
        <v>120</v>
      </c>
      <c r="D8" s="174">
        <v>1</v>
      </c>
      <c r="E8" s="175">
        <v>3740</v>
      </c>
      <c r="F8" s="176">
        <v>15300</v>
      </c>
      <c r="G8" s="176">
        <v>6708</v>
      </c>
      <c r="H8" s="176">
        <v>8420</v>
      </c>
      <c r="I8" s="176">
        <v>8899</v>
      </c>
      <c r="J8" s="176">
        <v>11200</v>
      </c>
      <c r="K8" s="177">
        <v>2653</v>
      </c>
      <c r="L8" s="175">
        <v>80</v>
      </c>
      <c r="M8" s="175">
        <v>80</v>
      </c>
      <c r="N8" s="174">
        <v>1</v>
      </c>
      <c r="O8" s="175">
        <v>3580</v>
      </c>
      <c r="P8" s="176">
        <v>17600</v>
      </c>
      <c r="Q8" s="176">
        <v>5500</v>
      </c>
      <c r="R8" s="176">
        <v>6550</v>
      </c>
      <c r="S8" s="176">
        <v>7519</v>
      </c>
      <c r="T8" s="176">
        <v>8525</v>
      </c>
      <c r="U8" s="176">
        <v>3111</v>
      </c>
      <c r="V8" s="178">
        <v>0.9993</v>
      </c>
      <c r="W8" s="179" t="s">
        <v>517</v>
      </c>
      <c r="X8" s="180">
        <v>0.9918</v>
      </c>
      <c r="Y8" s="181" t="s">
        <v>517</v>
      </c>
      <c r="Z8" s="180">
        <v>0.06256</v>
      </c>
      <c r="AA8" s="181" t="s">
        <v>517</v>
      </c>
      <c r="AB8" s="182" t="e">
        <v>#REF!</v>
      </c>
      <c r="AC8" s="180">
        <v>1</v>
      </c>
      <c r="AD8" s="181" t="e">
        <v>#REF!</v>
      </c>
      <c r="AE8" s="181" t="s">
        <v>185</v>
      </c>
      <c r="AF8" s="181" t="s">
        <v>517</v>
      </c>
      <c r="AG8" s="181" t="s">
        <v>517</v>
      </c>
      <c r="AH8" s="181" t="s">
        <v>36</v>
      </c>
      <c r="AI8" s="183" t="s">
        <v>186</v>
      </c>
    </row>
    <row r="9" spans="1:35" s="184" customFormat="1" ht="27.75" customHeight="1">
      <c r="A9" s="172" t="s">
        <v>96</v>
      </c>
      <c r="B9" s="173">
        <v>49</v>
      </c>
      <c r="C9" s="173">
        <v>120</v>
      </c>
      <c r="D9" s="174">
        <v>0.4083333333333333</v>
      </c>
      <c r="E9" s="175">
        <v>0.12</v>
      </c>
      <c r="F9" s="185">
        <v>0.5</v>
      </c>
      <c r="G9" s="186">
        <v>0.1637</v>
      </c>
      <c r="H9" s="186">
        <v>0.1649</v>
      </c>
      <c r="I9" s="186">
        <v>0.176</v>
      </c>
      <c r="J9" s="186">
        <v>0.2</v>
      </c>
      <c r="K9" s="187">
        <v>0.09475</v>
      </c>
      <c r="L9" s="175">
        <v>44</v>
      </c>
      <c r="M9" s="175">
        <v>80</v>
      </c>
      <c r="N9" s="174">
        <v>0.55</v>
      </c>
      <c r="O9" s="175">
        <v>0.07</v>
      </c>
      <c r="P9" s="186">
        <v>0.34</v>
      </c>
      <c r="Q9" s="186">
        <v>0.15</v>
      </c>
      <c r="R9" s="186">
        <v>0.235</v>
      </c>
      <c r="S9" s="186">
        <v>0.335</v>
      </c>
      <c r="T9" s="186">
        <v>0.25</v>
      </c>
      <c r="U9" s="186">
        <v>0.6109</v>
      </c>
      <c r="V9" s="178">
        <v>0.08433</v>
      </c>
      <c r="W9" s="179" t="s">
        <v>517</v>
      </c>
      <c r="X9" s="188" t="s">
        <v>168</v>
      </c>
      <c r="Y9" s="181" t="s">
        <v>517</v>
      </c>
      <c r="Z9" s="188">
        <v>1</v>
      </c>
      <c r="AA9" s="181" t="s">
        <v>517</v>
      </c>
      <c r="AB9" s="182" t="e">
        <v>#REF!</v>
      </c>
      <c r="AC9" s="180">
        <v>0.9999</v>
      </c>
      <c r="AD9" s="181" t="e">
        <v>#REF!</v>
      </c>
      <c r="AE9" s="181" t="s">
        <v>185</v>
      </c>
      <c r="AF9" s="181" t="s">
        <v>517</v>
      </c>
      <c r="AG9" s="181" t="s">
        <v>517</v>
      </c>
      <c r="AH9" s="181" t="s">
        <v>36</v>
      </c>
      <c r="AI9" s="183" t="s">
        <v>186</v>
      </c>
    </row>
    <row r="10" spans="1:35" s="184" customFormat="1" ht="27.75" customHeight="1">
      <c r="A10" s="189" t="s">
        <v>93</v>
      </c>
      <c r="B10" s="173">
        <v>120</v>
      </c>
      <c r="C10" s="173">
        <v>120</v>
      </c>
      <c r="D10" s="174">
        <v>1</v>
      </c>
      <c r="E10" s="175">
        <v>2.1</v>
      </c>
      <c r="F10" s="185">
        <v>7.2</v>
      </c>
      <c r="G10" s="185">
        <v>3.3</v>
      </c>
      <c r="H10" s="185">
        <v>3.9</v>
      </c>
      <c r="I10" s="185">
        <v>4.132</v>
      </c>
      <c r="J10" s="185">
        <v>4.925</v>
      </c>
      <c r="K10" s="190">
        <v>1.135</v>
      </c>
      <c r="L10" s="175">
        <v>80</v>
      </c>
      <c r="M10" s="175">
        <v>80</v>
      </c>
      <c r="N10" s="174">
        <v>1</v>
      </c>
      <c r="O10" s="175">
        <v>1.9</v>
      </c>
      <c r="P10" s="176">
        <v>25.4</v>
      </c>
      <c r="Q10" s="185">
        <v>3.5</v>
      </c>
      <c r="R10" s="185">
        <v>5.2</v>
      </c>
      <c r="S10" s="185">
        <v>6.967</v>
      </c>
      <c r="T10" s="185">
        <v>7.725</v>
      </c>
      <c r="U10" s="185">
        <v>5.271</v>
      </c>
      <c r="V10" s="178">
        <v>4.333E-06</v>
      </c>
      <c r="W10" s="179" t="s">
        <v>393</v>
      </c>
      <c r="X10" s="180">
        <v>8.297E-08</v>
      </c>
      <c r="Y10" s="181" t="s">
        <v>393</v>
      </c>
      <c r="Z10" s="180">
        <v>7.844E-11</v>
      </c>
      <c r="AA10" s="181" t="s">
        <v>393</v>
      </c>
      <c r="AB10" s="182" t="e">
        <v>#REF!</v>
      </c>
      <c r="AC10" s="180">
        <v>9.221E-05</v>
      </c>
      <c r="AD10" s="181" t="e">
        <v>#REF!</v>
      </c>
      <c r="AE10" s="181" t="e">
        <v>#REF!</v>
      </c>
      <c r="AF10" s="181" t="e">
        <v>#REF!</v>
      </c>
      <c r="AG10" s="181" t="s">
        <v>393</v>
      </c>
      <c r="AH10" s="181" t="s">
        <v>36</v>
      </c>
      <c r="AI10" s="183" t="s">
        <v>186</v>
      </c>
    </row>
    <row r="11" spans="1:35" s="184" customFormat="1" ht="27.75" customHeight="1">
      <c r="A11" s="172" t="s">
        <v>117</v>
      </c>
      <c r="B11" s="173">
        <v>120</v>
      </c>
      <c r="C11" s="173">
        <v>120</v>
      </c>
      <c r="D11" s="174">
        <v>1</v>
      </c>
      <c r="E11" s="175">
        <v>73</v>
      </c>
      <c r="F11" s="176">
        <v>836</v>
      </c>
      <c r="G11" s="176">
        <v>144.5</v>
      </c>
      <c r="H11" s="176">
        <v>190</v>
      </c>
      <c r="I11" s="176">
        <v>222.5</v>
      </c>
      <c r="J11" s="176">
        <v>233.3</v>
      </c>
      <c r="K11" s="177">
        <v>125.6</v>
      </c>
      <c r="L11" s="175">
        <v>80</v>
      </c>
      <c r="M11" s="175">
        <v>80</v>
      </c>
      <c r="N11" s="174">
        <v>1</v>
      </c>
      <c r="O11" s="175">
        <v>40</v>
      </c>
      <c r="P11" s="176">
        <v>927</v>
      </c>
      <c r="Q11" s="176">
        <v>118</v>
      </c>
      <c r="R11" s="176">
        <v>140</v>
      </c>
      <c r="S11" s="176">
        <v>162.1</v>
      </c>
      <c r="T11" s="176">
        <v>171.8</v>
      </c>
      <c r="U11" s="176">
        <v>104.3</v>
      </c>
      <c r="V11" s="178">
        <v>0.9999</v>
      </c>
      <c r="W11" s="179" t="s">
        <v>517</v>
      </c>
      <c r="X11" s="180">
        <v>0.9973</v>
      </c>
      <c r="Y11" s="181" t="s">
        <v>517</v>
      </c>
      <c r="Z11" s="180">
        <v>0.4</v>
      </c>
      <c r="AA11" s="181" t="s">
        <v>517</v>
      </c>
      <c r="AB11" s="182" t="e">
        <v>#REF!</v>
      </c>
      <c r="AC11" s="180">
        <v>1</v>
      </c>
      <c r="AD11" s="181" t="e">
        <v>#REF!</v>
      </c>
      <c r="AE11" s="181" t="s">
        <v>185</v>
      </c>
      <c r="AF11" s="181" t="s">
        <v>517</v>
      </c>
      <c r="AG11" s="181" t="s">
        <v>517</v>
      </c>
      <c r="AH11" s="181" t="s">
        <v>36</v>
      </c>
      <c r="AI11" s="183" t="s">
        <v>186</v>
      </c>
    </row>
    <row r="12" spans="1:35" s="184" customFormat="1" ht="27.75" customHeight="1">
      <c r="A12" s="172" t="s">
        <v>97</v>
      </c>
      <c r="B12" s="173">
        <v>120</v>
      </c>
      <c r="C12" s="173">
        <v>120</v>
      </c>
      <c r="D12" s="174">
        <v>1</v>
      </c>
      <c r="E12" s="175">
        <v>0.16</v>
      </c>
      <c r="F12" s="185">
        <v>0.89</v>
      </c>
      <c r="G12" s="186">
        <v>0.44</v>
      </c>
      <c r="H12" s="186">
        <v>0.54</v>
      </c>
      <c r="I12" s="186">
        <v>0.5566</v>
      </c>
      <c r="J12" s="186">
        <v>0.69</v>
      </c>
      <c r="K12" s="187">
        <v>0.1634</v>
      </c>
      <c r="L12" s="175">
        <v>65</v>
      </c>
      <c r="M12" s="175">
        <v>80</v>
      </c>
      <c r="N12" s="174">
        <v>0.8125</v>
      </c>
      <c r="O12" s="175">
        <v>0.27</v>
      </c>
      <c r="P12" s="185">
        <v>1.1</v>
      </c>
      <c r="Q12" s="186">
        <v>0.325</v>
      </c>
      <c r="R12" s="186">
        <v>0.44</v>
      </c>
      <c r="S12" s="186">
        <v>0.483</v>
      </c>
      <c r="T12" s="186">
        <v>0.58</v>
      </c>
      <c r="U12" s="186">
        <v>0.2139</v>
      </c>
      <c r="V12" s="178">
        <v>0.9948</v>
      </c>
      <c r="W12" s="179" t="s">
        <v>517</v>
      </c>
      <c r="X12" s="180">
        <v>0.8977</v>
      </c>
      <c r="Y12" s="181" t="s">
        <v>517</v>
      </c>
      <c r="Z12" s="180">
        <v>0.02445</v>
      </c>
      <c r="AA12" s="181" t="s">
        <v>393</v>
      </c>
      <c r="AB12" s="191" t="e">
        <v>#REF!</v>
      </c>
      <c r="AC12" s="192">
        <v>0.9998</v>
      </c>
      <c r="AD12" s="191" t="e">
        <v>#REF!</v>
      </c>
      <c r="AE12" s="191" t="s">
        <v>185</v>
      </c>
      <c r="AF12" s="191" t="s">
        <v>517</v>
      </c>
      <c r="AG12" s="181" t="s">
        <v>393</v>
      </c>
      <c r="AH12" s="181" t="s">
        <v>36</v>
      </c>
      <c r="AI12" s="183" t="s">
        <v>187</v>
      </c>
    </row>
    <row r="13" spans="1:35" s="184" customFormat="1" ht="27.75" customHeight="1">
      <c r="A13" s="189" t="s">
        <v>118</v>
      </c>
      <c r="B13" s="173">
        <v>34</v>
      </c>
      <c r="C13" s="173">
        <v>104</v>
      </c>
      <c r="D13" s="174">
        <v>0.3269230769230769</v>
      </c>
      <c r="E13" s="175">
        <v>5.2</v>
      </c>
      <c r="F13" s="185">
        <v>11.6</v>
      </c>
      <c r="G13" s="185">
        <v>1.675</v>
      </c>
      <c r="H13" s="185">
        <v>2.125</v>
      </c>
      <c r="I13" s="185">
        <v>3.601</v>
      </c>
      <c r="J13" s="185">
        <v>5.8</v>
      </c>
      <c r="K13" s="190">
        <v>2.623</v>
      </c>
      <c r="L13" s="175">
        <v>19</v>
      </c>
      <c r="M13" s="175">
        <v>48</v>
      </c>
      <c r="N13" s="174">
        <v>0.3958333333333333</v>
      </c>
      <c r="O13" s="175">
        <v>6.7</v>
      </c>
      <c r="P13" s="176">
        <v>31.5</v>
      </c>
      <c r="Q13" s="185">
        <v>2.85</v>
      </c>
      <c r="R13" s="185">
        <v>5.275</v>
      </c>
      <c r="S13" s="185">
        <v>9.168</v>
      </c>
      <c r="T13" s="176">
        <v>12.93</v>
      </c>
      <c r="U13" s="185">
        <v>8.743</v>
      </c>
      <c r="V13" s="178">
        <v>3.591E-05</v>
      </c>
      <c r="W13" s="179" t="s">
        <v>393</v>
      </c>
      <c r="X13" s="180" t="s">
        <v>168</v>
      </c>
      <c r="Y13" s="181" t="s">
        <v>517</v>
      </c>
      <c r="Z13" s="180">
        <v>7.359E-07</v>
      </c>
      <c r="AA13" s="181" t="s">
        <v>393</v>
      </c>
      <c r="AB13" s="191" t="e">
        <v>#REF!</v>
      </c>
      <c r="AC13" s="192">
        <v>0.008943</v>
      </c>
      <c r="AD13" s="191" t="e">
        <v>#REF!</v>
      </c>
      <c r="AE13" s="181" t="e">
        <v>#REF!</v>
      </c>
      <c r="AF13" s="191" t="e">
        <v>#REF!</v>
      </c>
      <c r="AG13" s="181" t="s">
        <v>393</v>
      </c>
      <c r="AH13" s="181" t="s">
        <v>36</v>
      </c>
      <c r="AI13" s="183" t="s">
        <v>186</v>
      </c>
    </row>
    <row r="14" spans="1:35" s="184" customFormat="1" ht="27.75" customHeight="1">
      <c r="A14" s="172" t="s">
        <v>98</v>
      </c>
      <c r="B14" s="173">
        <v>16</v>
      </c>
      <c r="C14" s="173">
        <v>120</v>
      </c>
      <c r="D14" s="174">
        <v>0.13333333333333333</v>
      </c>
      <c r="E14" s="175">
        <v>0.052</v>
      </c>
      <c r="F14" s="185">
        <v>0.16</v>
      </c>
      <c r="G14" s="193">
        <v>0.06455</v>
      </c>
      <c r="H14" s="193">
        <v>0.06455</v>
      </c>
      <c r="I14" s="193">
        <v>0.07008</v>
      </c>
      <c r="J14" s="193">
        <v>0.06455</v>
      </c>
      <c r="K14" s="194">
        <v>0.01736</v>
      </c>
      <c r="L14" s="175">
        <v>48</v>
      </c>
      <c r="M14" s="175">
        <v>80</v>
      </c>
      <c r="N14" s="174">
        <v>0.6</v>
      </c>
      <c r="O14" s="175">
        <v>0.03</v>
      </c>
      <c r="P14" s="186">
        <v>0.32</v>
      </c>
      <c r="Q14" s="186">
        <v>0.07</v>
      </c>
      <c r="R14" s="186">
        <v>0.125</v>
      </c>
      <c r="S14" s="186">
        <v>0.1515</v>
      </c>
      <c r="T14" s="186">
        <v>0.25</v>
      </c>
      <c r="U14" s="186">
        <v>0.08728</v>
      </c>
      <c r="V14" s="178">
        <v>1.105E-12</v>
      </c>
      <c r="W14" s="179" t="s">
        <v>393</v>
      </c>
      <c r="X14" s="188" t="s">
        <v>168</v>
      </c>
      <c r="Y14" s="181" t="s">
        <v>517</v>
      </c>
      <c r="Z14" s="188">
        <v>0.08041</v>
      </c>
      <c r="AA14" s="181" t="s">
        <v>517</v>
      </c>
      <c r="AB14" s="182" t="e">
        <v>#REF!</v>
      </c>
      <c r="AC14" s="180">
        <v>0.03977</v>
      </c>
      <c r="AD14" s="181" t="e">
        <v>#REF!</v>
      </c>
      <c r="AE14" s="181" t="s">
        <v>185</v>
      </c>
      <c r="AF14" s="181" t="s">
        <v>517</v>
      </c>
      <c r="AG14" s="181" t="s">
        <v>393</v>
      </c>
      <c r="AH14" s="181" t="s">
        <v>36</v>
      </c>
      <c r="AI14" s="195" t="s">
        <v>188</v>
      </c>
    </row>
    <row r="15" spans="1:35" s="184" customFormat="1" ht="27.75" customHeight="1">
      <c r="A15" s="172" t="s">
        <v>99</v>
      </c>
      <c r="B15" s="173">
        <v>104</v>
      </c>
      <c r="C15" s="173">
        <v>104</v>
      </c>
      <c r="D15" s="174">
        <v>1</v>
      </c>
      <c r="E15" s="175">
        <v>8160</v>
      </c>
      <c r="F15" s="176">
        <v>82800</v>
      </c>
      <c r="G15" s="176">
        <v>17530</v>
      </c>
      <c r="H15" s="176">
        <v>23650</v>
      </c>
      <c r="I15" s="176">
        <v>28130</v>
      </c>
      <c r="J15" s="176">
        <v>35230</v>
      </c>
      <c r="K15" s="177">
        <v>14860</v>
      </c>
      <c r="L15" s="175">
        <v>48</v>
      </c>
      <c r="M15" s="175">
        <v>48</v>
      </c>
      <c r="N15" s="174">
        <v>1</v>
      </c>
      <c r="O15" s="175">
        <v>3170</v>
      </c>
      <c r="P15" s="176">
        <v>692000</v>
      </c>
      <c r="Q15" s="176">
        <v>26230</v>
      </c>
      <c r="R15" s="176">
        <v>38700</v>
      </c>
      <c r="S15" s="176">
        <v>71440</v>
      </c>
      <c r="T15" s="176">
        <v>50100</v>
      </c>
      <c r="U15" s="176">
        <v>117600</v>
      </c>
      <c r="V15" s="178">
        <v>0.007172</v>
      </c>
      <c r="W15" s="179" t="s">
        <v>393</v>
      </c>
      <c r="X15" s="188">
        <v>0.007751</v>
      </c>
      <c r="Y15" s="181" t="s">
        <v>393</v>
      </c>
      <c r="Z15" s="188">
        <v>0.0007917</v>
      </c>
      <c r="AA15" s="181" t="s">
        <v>393</v>
      </c>
      <c r="AB15" s="182" t="e">
        <v>#REF!</v>
      </c>
      <c r="AC15" s="180">
        <v>1.131E-05</v>
      </c>
      <c r="AD15" s="181" t="e">
        <v>#REF!</v>
      </c>
      <c r="AE15" s="181" t="e">
        <v>#REF!</v>
      </c>
      <c r="AF15" s="181" t="e">
        <v>#REF!</v>
      </c>
      <c r="AG15" s="181" t="s">
        <v>393</v>
      </c>
      <c r="AH15" s="181" t="s">
        <v>36</v>
      </c>
      <c r="AI15" s="183" t="s">
        <v>186</v>
      </c>
    </row>
    <row r="16" spans="1:35" s="184" customFormat="1" ht="27.75" customHeight="1">
      <c r="A16" s="189" t="s">
        <v>47</v>
      </c>
      <c r="B16" s="173">
        <v>120</v>
      </c>
      <c r="C16" s="173">
        <v>120</v>
      </c>
      <c r="D16" s="174">
        <v>1</v>
      </c>
      <c r="E16" s="175">
        <v>2.6</v>
      </c>
      <c r="F16" s="176">
        <v>16.7</v>
      </c>
      <c r="G16" s="185">
        <v>7</v>
      </c>
      <c r="H16" s="185">
        <v>8.8</v>
      </c>
      <c r="I16" s="185">
        <v>8.937</v>
      </c>
      <c r="J16" s="185">
        <v>10.8</v>
      </c>
      <c r="K16" s="190">
        <v>2.886</v>
      </c>
      <c r="L16" s="175">
        <v>79</v>
      </c>
      <c r="M16" s="175">
        <v>80</v>
      </c>
      <c r="N16" s="174">
        <v>0.9875</v>
      </c>
      <c r="O16" s="175">
        <v>2.8</v>
      </c>
      <c r="P16" s="176">
        <v>110</v>
      </c>
      <c r="Q16" s="185">
        <v>6.9</v>
      </c>
      <c r="R16" s="185">
        <v>9.05</v>
      </c>
      <c r="S16" s="176">
        <v>12.43</v>
      </c>
      <c r="T16" s="176">
        <v>13</v>
      </c>
      <c r="U16" s="176">
        <v>13.31</v>
      </c>
      <c r="V16" s="178">
        <v>0.01153</v>
      </c>
      <c r="W16" s="179" t="s">
        <v>393</v>
      </c>
      <c r="X16" s="180">
        <v>0.01772</v>
      </c>
      <c r="Y16" s="181" t="s">
        <v>393</v>
      </c>
      <c r="Z16" s="180">
        <v>3.568E-06</v>
      </c>
      <c r="AA16" s="181" t="s">
        <v>393</v>
      </c>
      <c r="AB16" s="196" t="e">
        <v>#REF!</v>
      </c>
      <c r="AC16" s="197">
        <v>0.06582</v>
      </c>
      <c r="AD16" s="181" t="e">
        <v>#REF!</v>
      </c>
      <c r="AE16" s="181" t="s">
        <v>185</v>
      </c>
      <c r="AF16" s="181" t="s">
        <v>517</v>
      </c>
      <c r="AG16" s="181" t="s">
        <v>393</v>
      </c>
      <c r="AH16" s="181" t="s">
        <v>36</v>
      </c>
      <c r="AI16" s="183" t="s">
        <v>186</v>
      </c>
    </row>
    <row r="17" spans="1:35" s="184" customFormat="1" ht="27.75" customHeight="1">
      <c r="A17" s="172" t="s">
        <v>119</v>
      </c>
      <c r="B17" s="173">
        <v>120</v>
      </c>
      <c r="C17" s="173">
        <v>120</v>
      </c>
      <c r="D17" s="174">
        <v>1</v>
      </c>
      <c r="E17" s="175">
        <v>3.7</v>
      </c>
      <c r="F17" s="176">
        <v>16.3</v>
      </c>
      <c r="G17" s="185">
        <v>6.375</v>
      </c>
      <c r="H17" s="185">
        <v>8.25</v>
      </c>
      <c r="I17" s="185">
        <v>8.225</v>
      </c>
      <c r="J17" s="185">
        <v>9.725</v>
      </c>
      <c r="K17" s="190">
        <v>2.479</v>
      </c>
      <c r="L17" s="175">
        <v>80</v>
      </c>
      <c r="M17" s="175">
        <v>80</v>
      </c>
      <c r="N17" s="174">
        <v>1</v>
      </c>
      <c r="O17" s="175">
        <v>2.3</v>
      </c>
      <c r="P17" s="176">
        <v>10.9</v>
      </c>
      <c r="Q17" s="185">
        <v>4.475</v>
      </c>
      <c r="R17" s="185">
        <v>5.4</v>
      </c>
      <c r="S17" s="185">
        <v>5.688</v>
      </c>
      <c r="T17" s="185">
        <v>6.525</v>
      </c>
      <c r="U17" s="185">
        <v>1.677</v>
      </c>
      <c r="V17" s="178">
        <v>1</v>
      </c>
      <c r="W17" s="179" t="s">
        <v>517</v>
      </c>
      <c r="X17" s="180">
        <v>1</v>
      </c>
      <c r="Y17" s="181" t="s">
        <v>517</v>
      </c>
      <c r="Z17" s="180">
        <v>1</v>
      </c>
      <c r="AA17" s="181" t="s">
        <v>517</v>
      </c>
      <c r="AB17" s="191" t="e">
        <v>#REF!</v>
      </c>
      <c r="AC17" s="192">
        <v>1</v>
      </c>
      <c r="AD17" s="191" t="e">
        <v>#REF!</v>
      </c>
      <c r="AE17" s="191" t="s">
        <v>185</v>
      </c>
      <c r="AF17" s="191" t="s">
        <v>517</v>
      </c>
      <c r="AG17" s="181" t="s">
        <v>517</v>
      </c>
      <c r="AH17" s="181" t="s">
        <v>36</v>
      </c>
      <c r="AI17" s="183" t="s">
        <v>186</v>
      </c>
    </row>
    <row r="18" spans="1:35" s="184" customFormat="1" ht="27.75" customHeight="1">
      <c r="A18" s="172" t="s">
        <v>120</v>
      </c>
      <c r="B18" s="173">
        <v>120</v>
      </c>
      <c r="C18" s="173">
        <v>120</v>
      </c>
      <c r="D18" s="174">
        <v>1</v>
      </c>
      <c r="E18" s="175">
        <v>7.8</v>
      </c>
      <c r="F18" s="176">
        <v>30.5</v>
      </c>
      <c r="G18" s="176">
        <v>14.38</v>
      </c>
      <c r="H18" s="176">
        <v>17.2</v>
      </c>
      <c r="I18" s="176">
        <v>17.07</v>
      </c>
      <c r="J18" s="176">
        <v>19.73</v>
      </c>
      <c r="K18" s="190">
        <v>4.235</v>
      </c>
      <c r="L18" s="175">
        <v>80</v>
      </c>
      <c r="M18" s="175">
        <v>80</v>
      </c>
      <c r="N18" s="174">
        <v>1</v>
      </c>
      <c r="O18" s="175">
        <v>7.4</v>
      </c>
      <c r="P18" s="176">
        <v>24.9</v>
      </c>
      <c r="Q18" s="176">
        <v>11.07</v>
      </c>
      <c r="R18" s="176">
        <v>13</v>
      </c>
      <c r="S18" s="176">
        <v>13.74</v>
      </c>
      <c r="T18" s="176">
        <v>15.47</v>
      </c>
      <c r="U18" s="185">
        <v>3.732</v>
      </c>
      <c r="V18" s="178">
        <v>1</v>
      </c>
      <c r="W18" s="179" t="s">
        <v>517</v>
      </c>
      <c r="X18" s="180">
        <v>0.9996</v>
      </c>
      <c r="Y18" s="181" t="s">
        <v>517</v>
      </c>
      <c r="Z18" s="180">
        <v>1</v>
      </c>
      <c r="AA18" s="181" t="s">
        <v>517</v>
      </c>
      <c r="AB18" s="191" t="e">
        <v>#REF!</v>
      </c>
      <c r="AC18" s="192">
        <v>1</v>
      </c>
      <c r="AD18" s="191" t="e">
        <v>#REF!</v>
      </c>
      <c r="AE18" s="191" t="s">
        <v>185</v>
      </c>
      <c r="AF18" s="191" t="s">
        <v>517</v>
      </c>
      <c r="AG18" s="181" t="s">
        <v>517</v>
      </c>
      <c r="AH18" s="181" t="s">
        <v>36</v>
      </c>
      <c r="AI18" s="183" t="s">
        <v>186</v>
      </c>
    </row>
    <row r="19" spans="1:35" s="184" customFormat="1" ht="27.75" customHeight="1">
      <c r="A19" s="172" t="s">
        <v>100</v>
      </c>
      <c r="B19" s="173">
        <v>120</v>
      </c>
      <c r="C19" s="173">
        <v>120</v>
      </c>
      <c r="D19" s="174">
        <v>1</v>
      </c>
      <c r="E19" s="175">
        <v>5410</v>
      </c>
      <c r="F19" s="176">
        <v>19700</v>
      </c>
      <c r="G19" s="176">
        <v>10480</v>
      </c>
      <c r="H19" s="176">
        <v>13050</v>
      </c>
      <c r="I19" s="176">
        <v>12810</v>
      </c>
      <c r="J19" s="176">
        <v>15100</v>
      </c>
      <c r="K19" s="177">
        <v>3263</v>
      </c>
      <c r="L19" s="175">
        <v>80</v>
      </c>
      <c r="M19" s="175">
        <v>80</v>
      </c>
      <c r="N19" s="174">
        <v>1</v>
      </c>
      <c r="O19" s="175">
        <v>4700</v>
      </c>
      <c r="P19" s="176">
        <v>23300</v>
      </c>
      <c r="Q19" s="176">
        <v>8495</v>
      </c>
      <c r="R19" s="176">
        <v>10250</v>
      </c>
      <c r="S19" s="176">
        <v>11480</v>
      </c>
      <c r="T19" s="176">
        <v>13300</v>
      </c>
      <c r="U19" s="176">
        <v>4050</v>
      </c>
      <c r="V19" s="178">
        <v>0.9921</v>
      </c>
      <c r="W19" s="179" t="s">
        <v>517</v>
      </c>
      <c r="X19" s="180">
        <v>0.7038</v>
      </c>
      <c r="Y19" s="181" t="s">
        <v>517</v>
      </c>
      <c r="Z19" s="180">
        <v>0.1588</v>
      </c>
      <c r="AA19" s="181" t="s">
        <v>517</v>
      </c>
      <c r="AB19" s="191" t="e">
        <v>#REF!</v>
      </c>
      <c r="AC19" s="192">
        <v>0.9992</v>
      </c>
      <c r="AD19" s="191" t="e">
        <v>#REF!</v>
      </c>
      <c r="AE19" s="191" t="s">
        <v>185</v>
      </c>
      <c r="AF19" s="191" t="s">
        <v>517</v>
      </c>
      <c r="AG19" s="181" t="s">
        <v>517</v>
      </c>
      <c r="AH19" s="181" t="s">
        <v>36</v>
      </c>
      <c r="AI19" s="183" t="s">
        <v>186</v>
      </c>
    </row>
    <row r="20" spans="1:35" s="184" customFormat="1" ht="27.75" customHeight="1">
      <c r="A20" s="172" t="s">
        <v>67</v>
      </c>
      <c r="B20" s="173">
        <v>120</v>
      </c>
      <c r="C20" s="173">
        <v>120</v>
      </c>
      <c r="D20" s="174">
        <v>1</v>
      </c>
      <c r="E20" s="175">
        <v>3</v>
      </c>
      <c r="F20" s="176">
        <v>35.1</v>
      </c>
      <c r="G20" s="185">
        <v>6.375</v>
      </c>
      <c r="H20" s="185">
        <v>7.75</v>
      </c>
      <c r="I20" s="185">
        <v>9.447</v>
      </c>
      <c r="J20" s="185">
        <v>10.6</v>
      </c>
      <c r="K20" s="190">
        <v>5.059</v>
      </c>
      <c r="L20" s="175">
        <v>80</v>
      </c>
      <c r="M20" s="175">
        <v>80</v>
      </c>
      <c r="N20" s="174">
        <v>1</v>
      </c>
      <c r="O20" s="175">
        <v>3.4</v>
      </c>
      <c r="P20" s="176">
        <v>18.5</v>
      </c>
      <c r="Q20" s="185">
        <v>5.675</v>
      </c>
      <c r="R20" s="185">
        <v>7.35</v>
      </c>
      <c r="S20" s="185">
        <v>7.704</v>
      </c>
      <c r="T20" s="185">
        <v>8.7</v>
      </c>
      <c r="U20" s="185">
        <v>2.923</v>
      </c>
      <c r="V20" s="178">
        <v>0.9988</v>
      </c>
      <c r="W20" s="179" t="s">
        <v>517</v>
      </c>
      <c r="X20" s="180">
        <v>0.96</v>
      </c>
      <c r="Y20" s="181" t="s">
        <v>517</v>
      </c>
      <c r="Z20" s="180">
        <v>1</v>
      </c>
      <c r="AA20" s="181" t="s">
        <v>517</v>
      </c>
      <c r="AB20" s="182" t="e">
        <v>#REF!</v>
      </c>
      <c r="AC20" s="180">
        <v>0.9941</v>
      </c>
      <c r="AD20" s="181" t="e">
        <v>#REF!</v>
      </c>
      <c r="AE20" s="181" t="s">
        <v>185</v>
      </c>
      <c r="AF20" s="181" t="s">
        <v>517</v>
      </c>
      <c r="AG20" s="181" t="s">
        <v>517</v>
      </c>
      <c r="AH20" s="181" t="s">
        <v>36</v>
      </c>
      <c r="AI20" s="183" t="s">
        <v>186</v>
      </c>
    </row>
    <row r="21" spans="1:35" s="184" customFormat="1" ht="27.75" customHeight="1">
      <c r="A21" s="172" t="s">
        <v>343</v>
      </c>
      <c r="B21" s="173">
        <v>104</v>
      </c>
      <c r="C21" s="173">
        <v>104</v>
      </c>
      <c r="D21" s="174">
        <v>1</v>
      </c>
      <c r="E21" s="175">
        <v>7.5</v>
      </c>
      <c r="F21" s="176">
        <v>26.5</v>
      </c>
      <c r="G21" s="176">
        <v>10.8</v>
      </c>
      <c r="H21" s="176">
        <v>12.75</v>
      </c>
      <c r="I21" s="176">
        <v>13.85</v>
      </c>
      <c r="J21" s="176">
        <v>16.13</v>
      </c>
      <c r="K21" s="190">
        <v>4.32</v>
      </c>
      <c r="L21" s="175">
        <v>46</v>
      </c>
      <c r="M21" s="175">
        <v>48</v>
      </c>
      <c r="N21" s="174">
        <v>0.9583333333333334</v>
      </c>
      <c r="O21" s="175">
        <v>7.9</v>
      </c>
      <c r="P21" s="176">
        <v>61.8</v>
      </c>
      <c r="Q21" s="176">
        <v>11.68</v>
      </c>
      <c r="R21" s="176">
        <v>15.55</v>
      </c>
      <c r="S21" s="176">
        <v>21.21</v>
      </c>
      <c r="T21" s="176">
        <v>28.65</v>
      </c>
      <c r="U21" s="176">
        <v>12.96</v>
      </c>
      <c r="V21" s="178">
        <v>0.0001684</v>
      </c>
      <c r="W21" s="179" t="s">
        <v>393</v>
      </c>
      <c r="X21" s="180" t="s">
        <v>168</v>
      </c>
      <c r="Y21" s="181" t="s">
        <v>517</v>
      </c>
      <c r="Z21" s="180">
        <v>7.024E-08</v>
      </c>
      <c r="AA21" s="181" t="s">
        <v>393</v>
      </c>
      <c r="AB21" s="182" t="e">
        <v>#REF!</v>
      </c>
      <c r="AC21" s="180">
        <v>0.001583</v>
      </c>
      <c r="AD21" s="191" t="e">
        <v>#REF!</v>
      </c>
      <c r="AE21" s="181" t="e">
        <v>#REF!</v>
      </c>
      <c r="AF21" s="191" t="e">
        <v>#REF!</v>
      </c>
      <c r="AG21" s="181" t="s">
        <v>393</v>
      </c>
      <c r="AH21" s="181" t="s">
        <v>36</v>
      </c>
      <c r="AI21" s="183" t="s">
        <v>186</v>
      </c>
    </row>
    <row r="22" spans="1:35" s="184" customFormat="1" ht="27.75" customHeight="1">
      <c r="A22" s="189" t="s">
        <v>121</v>
      </c>
      <c r="B22" s="173">
        <v>120</v>
      </c>
      <c r="C22" s="173">
        <v>120</v>
      </c>
      <c r="D22" s="174">
        <v>1</v>
      </c>
      <c r="E22" s="175">
        <v>4580</v>
      </c>
      <c r="F22" s="176">
        <v>17500</v>
      </c>
      <c r="G22" s="176">
        <v>6970</v>
      </c>
      <c r="H22" s="176">
        <v>9425</v>
      </c>
      <c r="I22" s="176">
        <v>9505</v>
      </c>
      <c r="J22" s="176">
        <v>11700</v>
      </c>
      <c r="K22" s="177">
        <v>3046</v>
      </c>
      <c r="L22" s="175">
        <v>80</v>
      </c>
      <c r="M22" s="175">
        <v>80</v>
      </c>
      <c r="N22" s="174">
        <v>1</v>
      </c>
      <c r="O22" s="175">
        <v>4110</v>
      </c>
      <c r="P22" s="176">
        <v>36500</v>
      </c>
      <c r="Q22" s="176">
        <v>5723</v>
      </c>
      <c r="R22" s="176">
        <v>7200</v>
      </c>
      <c r="S22" s="176">
        <v>9217</v>
      </c>
      <c r="T22" s="176">
        <v>9315</v>
      </c>
      <c r="U22" s="176">
        <v>6458</v>
      </c>
      <c r="V22" s="178">
        <v>0.6446</v>
      </c>
      <c r="W22" s="179" t="s">
        <v>517</v>
      </c>
      <c r="X22" s="180">
        <v>0.8161</v>
      </c>
      <c r="Y22" s="181" t="s">
        <v>517</v>
      </c>
      <c r="Z22" s="180">
        <v>0.001391</v>
      </c>
      <c r="AA22" s="181" t="s">
        <v>393</v>
      </c>
      <c r="AB22" s="191" t="e">
        <v>#REF!</v>
      </c>
      <c r="AC22" s="192">
        <v>0.9996</v>
      </c>
      <c r="AD22" s="191" t="e">
        <v>#REF!</v>
      </c>
      <c r="AE22" s="191" t="s">
        <v>185</v>
      </c>
      <c r="AF22" s="191" t="s">
        <v>517</v>
      </c>
      <c r="AG22" s="181" t="s">
        <v>393</v>
      </c>
      <c r="AH22" s="181" t="s">
        <v>36</v>
      </c>
      <c r="AI22" s="183" t="s">
        <v>189</v>
      </c>
    </row>
    <row r="23" spans="1:35" s="184" customFormat="1" ht="27.75" customHeight="1">
      <c r="A23" s="172" t="s">
        <v>122</v>
      </c>
      <c r="B23" s="173">
        <v>120</v>
      </c>
      <c r="C23" s="173">
        <v>120</v>
      </c>
      <c r="D23" s="174">
        <v>1</v>
      </c>
      <c r="E23" s="175">
        <v>151</v>
      </c>
      <c r="F23" s="176">
        <v>1090</v>
      </c>
      <c r="G23" s="176">
        <v>343.8</v>
      </c>
      <c r="H23" s="176">
        <v>419</v>
      </c>
      <c r="I23" s="176">
        <v>424.9</v>
      </c>
      <c r="J23" s="176">
        <v>495.8</v>
      </c>
      <c r="K23" s="177">
        <v>135.3</v>
      </c>
      <c r="L23" s="175">
        <v>80</v>
      </c>
      <c r="M23" s="175">
        <v>80</v>
      </c>
      <c r="N23" s="174">
        <v>1</v>
      </c>
      <c r="O23" s="175">
        <v>68</v>
      </c>
      <c r="P23" s="176">
        <v>763</v>
      </c>
      <c r="Q23" s="176">
        <v>130</v>
      </c>
      <c r="R23" s="176">
        <v>185.5</v>
      </c>
      <c r="S23" s="176">
        <v>216.6</v>
      </c>
      <c r="T23" s="176">
        <v>277.3</v>
      </c>
      <c r="U23" s="176">
        <v>119.5</v>
      </c>
      <c r="V23" s="178">
        <v>1</v>
      </c>
      <c r="W23" s="179" t="s">
        <v>517</v>
      </c>
      <c r="X23" s="180">
        <v>1</v>
      </c>
      <c r="Y23" s="181" t="s">
        <v>517</v>
      </c>
      <c r="Z23" s="180">
        <v>1</v>
      </c>
      <c r="AA23" s="181" t="s">
        <v>517</v>
      </c>
      <c r="AB23" s="182" t="e">
        <v>#REF!</v>
      </c>
      <c r="AC23" s="180">
        <v>1</v>
      </c>
      <c r="AD23" s="181" t="e">
        <v>#REF!</v>
      </c>
      <c r="AE23" s="181" t="s">
        <v>185</v>
      </c>
      <c r="AF23" s="181" t="s">
        <v>517</v>
      </c>
      <c r="AG23" s="181" t="s">
        <v>517</v>
      </c>
      <c r="AH23" s="181" t="s">
        <v>36</v>
      </c>
      <c r="AI23" s="183" t="s">
        <v>186</v>
      </c>
    </row>
    <row r="24" spans="1:35" s="184" customFormat="1" ht="27.75" customHeight="1">
      <c r="A24" s="172" t="s">
        <v>128</v>
      </c>
      <c r="B24" s="173">
        <v>93</v>
      </c>
      <c r="C24" s="173">
        <v>120</v>
      </c>
      <c r="D24" s="174">
        <v>0.775</v>
      </c>
      <c r="E24" s="175">
        <v>0.0084</v>
      </c>
      <c r="F24" s="185">
        <v>0.11</v>
      </c>
      <c r="G24" s="193">
        <v>0.009175</v>
      </c>
      <c r="H24" s="193">
        <v>0.015</v>
      </c>
      <c r="I24" s="193">
        <v>0.01762</v>
      </c>
      <c r="J24" s="193">
        <v>0.022</v>
      </c>
      <c r="K24" s="194">
        <v>0.01539</v>
      </c>
      <c r="L24" s="175">
        <v>24</v>
      </c>
      <c r="M24" s="175">
        <v>80</v>
      </c>
      <c r="N24" s="174">
        <v>0.3</v>
      </c>
      <c r="O24" s="175">
        <v>0.0071</v>
      </c>
      <c r="P24" s="193">
        <v>0.04</v>
      </c>
      <c r="Q24" s="193">
        <v>0.01</v>
      </c>
      <c r="R24" s="193">
        <v>0.01</v>
      </c>
      <c r="S24" s="193">
        <v>0.0167</v>
      </c>
      <c r="T24" s="193">
        <v>0.02</v>
      </c>
      <c r="U24" s="193">
        <v>0.01551</v>
      </c>
      <c r="V24" s="178">
        <v>0.2472</v>
      </c>
      <c r="W24" s="179" t="s">
        <v>517</v>
      </c>
      <c r="X24" s="180" t="s">
        <v>168</v>
      </c>
      <c r="Y24" s="181" t="s">
        <v>517</v>
      </c>
      <c r="Z24" s="180">
        <v>1</v>
      </c>
      <c r="AA24" s="181" t="s">
        <v>517</v>
      </c>
      <c r="AB24" s="182" t="e">
        <v>#REF!</v>
      </c>
      <c r="AC24" s="180">
        <v>1</v>
      </c>
      <c r="AD24" s="181" t="e">
        <v>#REF!</v>
      </c>
      <c r="AE24" s="181" t="s">
        <v>185</v>
      </c>
      <c r="AF24" s="181" t="s">
        <v>517</v>
      </c>
      <c r="AG24" s="181" t="s">
        <v>517</v>
      </c>
      <c r="AH24" s="181" t="s">
        <v>36</v>
      </c>
      <c r="AI24" s="183" t="s">
        <v>190</v>
      </c>
    </row>
    <row r="25" spans="1:35" s="184" customFormat="1" ht="27.75" customHeight="1">
      <c r="A25" s="189" t="s">
        <v>123</v>
      </c>
      <c r="B25" s="173">
        <v>120</v>
      </c>
      <c r="C25" s="173">
        <v>120</v>
      </c>
      <c r="D25" s="174">
        <v>1</v>
      </c>
      <c r="E25" s="175">
        <v>0.17</v>
      </c>
      <c r="F25" s="185">
        <v>2</v>
      </c>
      <c r="G25" s="186">
        <v>0.38</v>
      </c>
      <c r="H25" s="186">
        <v>0.475</v>
      </c>
      <c r="I25" s="186">
        <v>0.5467</v>
      </c>
      <c r="J25" s="186">
        <v>0.6225</v>
      </c>
      <c r="K25" s="187">
        <v>0.2792</v>
      </c>
      <c r="L25" s="175">
        <v>76</v>
      </c>
      <c r="M25" s="175">
        <v>80</v>
      </c>
      <c r="N25" s="174">
        <v>0.95</v>
      </c>
      <c r="O25" s="175">
        <v>0.33</v>
      </c>
      <c r="P25" s="185">
        <v>5.9</v>
      </c>
      <c r="Q25" s="185">
        <v>0.5575</v>
      </c>
      <c r="R25" s="186">
        <v>0.655</v>
      </c>
      <c r="S25" s="186">
        <v>0.8551</v>
      </c>
      <c r="T25" s="185">
        <v>0.9525</v>
      </c>
      <c r="U25" s="186">
        <v>0.7634</v>
      </c>
      <c r="V25" s="178">
        <v>0.000402</v>
      </c>
      <c r="W25" s="179" t="s">
        <v>393</v>
      </c>
      <c r="X25" s="180" t="s">
        <v>168</v>
      </c>
      <c r="Y25" s="181" t="s">
        <v>517</v>
      </c>
      <c r="Z25" s="180">
        <v>0.06113</v>
      </c>
      <c r="AA25" s="181" t="s">
        <v>517</v>
      </c>
      <c r="AB25" s="191" t="e">
        <v>#REF!</v>
      </c>
      <c r="AC25" s="192">
        <v>7.231E-09</v>
      </c>
      <c r="AD25" s="191" t="e">
        <v>#REF!</v>
      </c>
      <c r="AE25" s="191" t="e">
        <v>#REF!</v>
      </c>
      <c r="AF25" s="191" t="e">
        <v>#REF!</v>
      </c>
      <c r="AG25" s="181" t="s">
        <v>393</v>
      </c>
      <c r="AH25" s="181" t="s">
        <v>36</v>
      </c>
      <c r="AI25" s="183" t="s">
        <v>186</v>
      </c>
    </row>
    <row r="26" spans="1:35" s="184" customFormat="1" ht="27.75" customHeight="1">
      <c r="A26" s="189" t="s">
        <v>124</v>
      </c>
      <c r="B26" s="173">
        <v>120</v>
      </c>
      <c r="C26" s="173">
        <v>120</v>
      </c>
      <c r="D26" s="174">
        <v>1</v>
      </c>
      <c r="E26" s="175">
        <v>7.8</v>
      </c>
      <c r="F26" s="176">
        <v>30</v>
      </c>
      <c r="G26" s="176">
        <v>11.4</v>
      </c>
      <c r="H26" s="176">
        <v>15.35</v>
      </c>
      <c r="I26" s="176">
        <v>15.12</v>
      </c>
      <c r="J26" s="176">
        <v>17.65</v>
      </c>
      <c r="K26" s="190">
        <v>4.238</v>
      </c>
      <c r="L26" s="175">
        <v>80</v>
      </c>
      <c r="M26" s="175">
        <v>80</v>
      </c>
      <c r="N26" s="174">
        <v>1</v>
      </c>
      <c r="O26" s="185">
        <v>5</v>
      </c>
      <c r="P26" s="176">
        <v>72</v>
      </c>
      <c r="Q26" s="176">
        <v>10.43</v>
      </c>
      <c r="R26" s="176">
        <v>17.8</v>
      </c>
      <c r="S26" s="176">
        <v>27.53</v>
      </c>
      <c r="T26" s="176">
        <v>45</v>
      </c>
      <c r="U26" s="176">
        <v>19.66</v>
      </c>
      <c r="V26" s="178">
        <v>1.59E-07</v>
      </c>
      <c r="W26" s="179" t="s">
        <v>393</v>
      </c>
      <c r="X26" s="180">
        <v>5.684E-12</v>
      </c>
      <c r="Y26" s="181" t="s">
        <v>393</v>
      </c>
      <c r="Z26" s="180">
        <v>6.369E-15</v>
      </c>
      <c r="AA26" s="181" t="s">
        <v>393</v>
      </c>
      <c r="AB26" s="191" t="e">
        <v>#REF!</v>
      </c>
      <c r="AC26" s="192">
        <v>0.01685</v>
      </c>
      <c r="AD26" s="191" t="e">
        <v>#REF!</v>
      </c>
      <c r="AE26" s="191" t="e">
        <v>#REF!</v>
      </c>
      <c r="AF26" s="191" t="e">
        <v>#REF!</v>
      </c>
      <c r="AG26" s="181" t="s">
        <v>393</v>
      </c>
      <c r="AH26" s="181" t="s">
        <v>36</v>
      </c>
      <c r="AI26" s="183" t="s">
        <v>186</v>
      </c>
    </row>
    <row r="27" spans="1:35" s="184" customFormat="1" ht="27.75" customHeight="1">
      <c r="A27" s="189" t="s">
        <v>112</v>
      </c>
      <c r="B27" s="173">
        <v>0</v>
      </c>
      <c r="C27" s="173">
        <v>104</v>
      </c>
      <c r="D27" s="174">
        <v>0</v>
      </c>
      <c r="E27" s="175" t="s">
        <v>168</v>
      </c>
      <c r="F27" s="176" t="s">
        <v>168</v>
      </c>
      <c r="G27" s="176">
        <v>0.5075</v>
      </c>
      <c r="H27" s="176">
        <v>0.65</v>
      </c>
      <c r="I27" s="176">
        <v>0.7102</v>
      </c>
      <c r="J27" s="176">
        <v>0.8125</v>
      </c>
      <c r="K27" s="177">
        <v>0.2299</v>
      </c>
      <c r="L27" s="175">
        <v>14</v>
      </c>
      <c r="M27" s="175">
        <v>48</v>
      </c>
      <c r="N27" s="174">
        <v>0.2916666666666667</v>
      </c>
      <c r="O27" s="186">
        <v>0.4</v>
      </c>
      <c r="P27" s="185">
        <v>2</v>
      </c>
      <c r="Q27" s="185">
        <v>1.25</v>
      </c>
      <c r="R27" s="185">
        <v>1.3</v>
      </c>
      <c r="S27" s="185">
        <v>2.63</v>
      </c>
      <c r="T27" s="185">
        <v>2.313</v>
      </c>
      <c r="U27" s="185">
        <v>3.821</v>
      </c>
      <c r="V27" s="178">
        <v>0.0005502</v>
      </c>
      <c r="W27" s="179" t="s">
        <v>393</v>
      </c>
      <c r="X27" s="180" t="s">
        <v>168</v>
      </c>
      <c r="Y27" s="181" t="s">
        <v>517</v>
      </c>
      <c r="Z27" s="180" t="s">
        <v>168</v>
      </c>
      <c r="AA27" s="181" t="s">
        <v>517</v>
      </c>
      <c r="AB27" s="191" t="e">
        <v>#REF!</v>
      </c>
      <c r="AC27" s="192">
        <v>0.0005778</v>
      </c>
      <c r="AD27" s="191" t="e">
        <v>#REF!</v>
      </c>
      <c r="AE27" s="181" t="e">
        <v>#REF!</v>
      </c>
      <c r="AF27" s="191" t="e">
        <v>#REF!</v>
      </c>
      <c r="AG27" s="181" t="s">
        <v>393</v>
      </c>
      <c r="AH27" s="181" t="s">
        <v>36</v>
      </c>
      <c r="AI27" s="195" t="s">
        <v>191</v>
      </c>
    </row>
    <row r="28" spans="1:35" s="184" customFormat="1" ht="27.75" customHeight="1">
      <c r="A28" s="189" t="s">
        <v>113</v>
      </c>
      <c r="B28" s="173">
        <v>104</v>
      </c>
      <c r="C28" s="173">
        <v>104</v>
      </c>
      <c r="D28" s="174">
        <v>1</v>
      </c>
      <c r="E28" s="175">
        <v>0.14</v>
      </c>
      <c r="F28" s="185">
        <v>1.5</v>
      </c>
      <c r="G28" s="186">
        <v>0.2875</v>
      </c>
      <c r="H28" s="186">
        <v>0.4</v>
      </c>
      <c r="I28" s="186">
        <v>0.4615</v>
      </c>
      <c r="J28" s="186">
        <v>0.55</v>
      </c>
      <c r="K28" s="187">
        <v>0.2423</v>
      </c>
      <c r="L28" s="175">
        <v>48</v>
      </c>
      <c r="M28" s="175">
        <v>48</v>
      </c>
      <c r="N28" s="174">
        <v>1</v>
      </c>
      <c r="O28" s="175">
        <v>0.14</v>
      </c>
      <c r="P28" s="185">
        <v>1.6</v>
      </c>
      <c r="Q28" s="186">
        <v>0.34</v>
      </c>
      <c r="R28" s="186">
        <v>0.465</v>
      </c>
      <c r="S28" s="186">
        <v>0.566</v>
      </c>
      <c r="T28" s="186">
        <v>0.7875</v>
      </c>
      <c r="U28" s="186">
        <v>0.3142</v>
      </c>
      <c r="V28" s="178">
        <v>0.0224</v>
      </c>
      <c r="W28" s="179" t="s">
        <v>393</v>
      </c>
      <c r="X28" s="180">
        <v>0.1211</v>
      </c>
      <c r="Y28" s="181" t="s">
        <v>517</v>
      </c>
      <c r="Z28" s="180">
        <v>0.3158</v>
      </c>
      <c r="AA28" s="181" t="s">
        <v>517</v>
      </c>
      <c r="AB28" s="191" t="e">
        <v>#REF!</v>
      </c>
      <c r="AC28" s="192">
        <v>0.02109</v>
      </c>
      <c r="AD28" s="191" t="e">
        <v>#REF!</v>
      </c>
      <c r="AE28" s="181" t="e">
        <v>#REF!</v>
      </c>
      <c r="AF28" s="191" t="e">
        <v>#REF!</v>
      </c>
      <c r="AG28" s="181" t="s">
        <v>393</v>
      </c>
      <c r="AH28" s="181" t="s">
        <v>36</v>
      </c>
      <c r="AI28" s="183" t="s">
        <v>186</v>
      </c>
    </row>
    <row r="29" spans="1:35" s="184" customFormat="1" ht="27.75" customHeight="1">
      <c r="A29" s="172" t="s">
        <v>483</v>
      </c>
      <c r="B29" s="173">
        <v>5</v>
      </c>
      <c r="C29" s="173">
        <v>104</v>
      </c>
      <c r="D29" s="174">
        <v>0.04807692307692308</v>
      </c>
      <c r="E29" s="175">
        <v>0.045</v>
      </c>
      <c r="F29" s="185">
        <v>0.099</v>
      </c>
      <c r="G29" s="193">
        <v>0.02175</v>
      </c>
      <c r="H29" s="193">
        <v>0.02175</v>
      </c>
      <c r="I29" s="193">
        <v>0.02411</v>
      </c>
      <c r="J29" s="193">
        <v>0.02175</v>
      </c>
      <c r="K29" s="194">
        <v>0.01129</v>
      </c>
      <c r="L29" s="175">
        <v>2</v>
      </c>
      <c r="M29" s="175">
        <v>48</v>
      </c>
      <c r="N29" s="174">
        <v>0.041666666666666664</v>
      </c>
      <c r="O29" s="175">
        <v>0.01</v>
      </c>
      <c r="P29" s="193">
        <v>0.02</v>
      </c>
      <c r="Q29" s="186">
        <v>0.05</v>
      </c>
      <c r="R29" s="186">
        <v>0.05</v>
      </c>
      <c r="S29" s="186">
        <v>0.1117</v>
      </c>
      <c r="T29" s="186">
        <v>0.1</v>
      </c>
      <c r="U29" s="186">
        <v>0.1544</v>
      </c>
      <c r="V29" s="178">
        <v>9.813E-05</v>
      </c>
      <c r="W29" s="179" t="s">
        <v>393</v>
      </c>
      <c r="X29" s="188" t="s">
        <v>168</v>
      </c>
      <c r="Y29" s="181" t="s">
        <v>517</v>
      </c>
      <c r="Z29" s="188">
        <v>1</v>
      </c>
      <c r="AA29" s="181" t="s">
        <v>517</v>
      </c>
      <c r="AB29" s="181" t="e">
        <v>#REF!</v>
      </c>
      <c r="AC29" s="188">
        <v>0.8192</v>
      </c>
      <c r="AD29" s="191" t="e">
        <v>#REF!</v>
      </c>
      <c r="AE29" s="181" t="s">
        <v>185</v>
      </c>
      <c r="AF29" s="191" t="s">
        <v>517</v>
      </c>
      <c r="AG29" s="181" t="s">
        <v>517</v>
      </c>
      <c r="AH29" s="181" t="s">
        <v>36</v>
      </c>
      <c r="AI29" s="183" t="s">
        <v>190</v>
      </c>
    </row>
    <row r="30" spans="1:35" s="184" customFormat="1" ht="27.75" customHeight="1">
      <c r="A30" s="172" t="s">
        <v>344</v>
      </c>
      <c r="B30" s="173">
        <v>104</v>
      </c>
      <c r="C30" s="173">
        <v>104</v>
      </c>
      <c r="D30" s="174">
        <v>1</v>
      </c>
      <c r="E30" s="175">
        <v>625</v>
      </c>
      <c r="F30" s="176">
        <v>3890</v>
      </c>
      <c r="G30" s="176">
        <v>1233</v>
      </c>
      <c r="H30" s="176">
        <v>1535</v>
      </c>
      <c r="I30" s="176">
        <v>1730</v>
      </c>
      <c r="J30" s="176">
        <v>2058</v>
      </c>
      <c r="K30" s="177">
        <v>732.8</v>
      </c>
      <c r="L30" s="175">
        <v>48</v>
      </c>
      <c r="M30" s="175">
        <v>48</v>
      </c>
      <c r="N30" s="174">
        <v>1</v>
      </c>
      <c r="O30" s="175">
        <v>1260</v>
      </c>
      <c r="P30" s="176">
        <v>7300</v>
      </c>
      <c r="Q30" s="176">
        <v>1843</v>
      </c>
      <c r="R30" s="176">
        <v>2625</v>
      </c>
      <c r="S30" s="176">
        <v>2789</v>
      </c>
      <c r="T30" s="176">
        <v>3470</v>
      </c>
      <c r="U30" s="176">
        <v>1190</v>
      </c>
      <c r="V30" s="178">
        <v>1.752E-07</v>
      </c>
      <c r="W30" s="179" t="s">
        <v>393</v>
      </c>
      <c r="X30" s="192">
        <v>3.382E-06</v>
      </c>
      <c r="Y30" s="198" t="s">
        <v>393</v>
      </c>
      <c r="Z30" s="180">
        <v>0.0002277</v>
      </c>
      <c r="AA30" s="181" t="s">
        <v>393</v>
      </c>
      <c r="AB30" s="181" t="e">
        <v>#REF!</v>
      </c>
      <c r="AC30" s="188">
        <v>1.647E-09</v>
      </c>
      <c r="AD30" s="191" t="e">
        <v>#REF!</v>
      </c>
      <c r="AE30" s="181" t="e">
        <v>#REF!</v>
      </c>
      <c r="AF30" s="191" t="e">
        <v>#REF!</v>
      </c>
      <c r="AG30" s="181" t="s">
        <v>393</v>
      </c>
      <c r="AH30" s="181" t="s">
        <v>36</v>
      </c>
      <c r="AI30" s="183" t="s">
        <v>186</v>
      </c>
    </row>
    <row r="31" spans="1:35" s="184" customFormat="1" ht="27.75" customHeight="1">
      <c r="A31" s="172" t="s">
        <v>94</v>
      </c>
      <c r="B31" s="173">
        <v>52</v>
      </c>
      <c r="C31" s="173">
        <v>120</v>
      </c>
      <c r="D31" s="174">
        <v>0.43333333333333335</v>
      </c>
      <c r="E31" s="175">
        <v>0.1</v>
      </c>
      <c r="F31" s="185">
        <v>0.6</v>
      </c>
      <c r="G31" s="193">
        <v>0.07895</v>
      </c>
      <c r="H31" s="193">
        <v>0.07895</v>
      </c>
      <c r="I31" s="186">
        <v>0.1702</v>
      </c>
      <c r="J31" s="186">
        <v>0.2725</v>
      </c>
      <c r="K31" s="187">
        <v>0.1301</v>
      </c>
      <c r="L31" s="175">
        <v>4</v>
      </c>
      <c r="M31" s="175">
        <v>80</v>
      </c>
      <c r="N31" s="174">
        <v>0.05</v>
      </c>
      <c r="O31" s="175">
        <v>0.12</v>
      </c>
      <c r="P31" s="186">
        <v>0.64</v>
      </c>
      <c r="Q31" s="186">
        <v>0.25</v>
      </c>
      <c r="R31" s="186">
        <v>0.26</v>
      </c>
      <c r="S31" s="186">
        <v>0.4499</v>
      </c>
      <c r="T31" s="186">
        <v>0.4525</v>
      </c>
      <c r="U31" s="186">
        <v>0.6049</v>
      </c>
      <c r="V31" s="178">
        <v>6.807E-05</v>
      </c>
      <c r="W31" s="179" t="s">
        <v>393</v>
      </c>
      <c r="X31" s="180" t="s">
        <v>168</v>
      </c>
      <c r="Y31" s="181" t="s">
        <v>517</v>
      </c>
      <c r="Z31" s="180">
        <v>0.322</v>
      </c>
      <c r="AA31" s="181" t="s">
        <v>517</v>
      </c>
      <c r="AB31" s="182" t="e">
        <v>#REF!</v>
      </c>
      <c r="AC31" s="180">
        <v>0.9999</v>
      </c>
      <c r="AD31" s="181" t="e">
        <v>#REF!</v>
      </c>
      <c r="AE31" s="181" t="s">
        <v>185</v>
      </c>
      <c r="AF31" s="181" t="s">
        <v>517</v>
      </c>
      <c r="AG31" s="181" t="s">
        <v>517</v>
      </c>
      <c r="AH31" s="181" t="s">
        <v>36</v>
      </c>
      <c r="AI31" s="183" t="s">
        <v>190</v>
      </c>
    </row>
    <row r="32" spans="1:35" s="184" customFormat="1" ht="27.75" customHeight="1">
      <c r="A32" s="172" t="s">
        <v>484</v>
      </c>
      <c r="B32" s="173">
        <v>104</v>
      </c>
      <c r="C32" s="173">
        <v>104</v>
      </c>
      <c r="D32" s="174">
        <v>1</v>
      </c>
      <c r="E32" s="175">
        <v>335</v>
      </c>
      <c r="F32" s="176">
        <v>4150</v>
      </c>
      <c r="G32" s="176">
        <v>562.8</v>
      </c>
      <c r="H32" s="176">
        <v>720</v>
      </c>
      <c r="I32" s="176">
        <v>981</v>
      </c>
      <c r="J32" s="176">
        <v>1068</v>
      </c>
      <c r="K32" s="177">
        <v>780.1</v>
      </c>
      <c r="L32" s="175">
        <v>39</v>
      </c>
      <c r="M32" s="175">
        <v>48</v>
      </c>
      <c r="N32" s="174">
        <v>0.8125</v>
      </c>
      <c r="O32" s="176">
        <v>56.1</v>
      </c>
      <c r="P32" s="176">
        <v>278</v>
      </c>
      <c r="Q32" s="176">
        <v>71.78</v>
      </c>
      <c r="R32" s="176">
        <v>105</v>
      </c>
      <c r="S32" s="176">
        <v>121.7</v>
      </c>
      <c r="T32" s="176">
        <v>164.8</v>
      </c>
      <c r="U32" s="176">
        <v>63.61</v>
      </c>
      <c r="V32" s="178">
        <v>1</v>
      </c>
      <c r="W32" s="179" t="s">
        <v>517</v>
      </c>
      <c r="X32" s="180">
        <v>1</v>
      </c>
      <c r="Y32" s="181" t="s">
        <v>517</v>
      </c>
      <c r="Z32" s="180">
        <v>1</v>
      </c>
      <c r="AA32" s="181" t="s">
        <v>517</v>
      </c>
      <c r="AB32" s="182" t="e">
        <v>#REF!</v>
      </c>
      <c r="AC32" s="180">
        <v>1</v>
      </c>
      <c r="AD32" s="191" t="e">
        <v>#REF!</v>
      </c>
      <c r="AE32" s="181" t="s">
        <v>185</v>
      </c>
      <c r="AF32" s="191" t="s">
        <v>517</v>
      </c>
      <c r="AG32" s="181" t="s">
        <v>517</v>
      </c>
      <c r="AH32" s="181" t="s">
        <v>36</v>
      </c>
      <c r="AI32" s="183" t="s">
        <v>186</v>
      </c>
    </row>
    <row r="33" spans="1:35" s="184" customFormat="1" ht="27.75" customHeight="1">
      <c r="A33" s="172" t="s">
        <v>101</v>
      </c>
      <c r="B33" s="173">
        <v>16</v>
      </c>
      <c r="C33" s="173">
        <v>120</v>
      </c>
      <c r="D33" s="174">
        <v>0.13333333333333333</v>
      </c>
      <c r="E33" s="175">
        <v>0.019</v>
      </c>
      <c r="F33" s="185">
        <v>0.083</v>
      </c>
      <c r="G33" s="186">
        <v>0.1305</v>
      </c>
      <c r="H33" s="186">
        <v>0.1305</v>
      </c>
      <c r="I33" s="186">
        <v>0.1197</v>
      </c>
      <c r="J33" s="186">
        <v>0.1305</v>
      </c>
      <c r="K33" s="187">
        <v>0.02846</v>
      </c>
      <c r="L33" s="175">
        <v>44</v>
      </c>
      <c r="M33" s="175">
        <v>80</v>
      </c>
      <c r="N33" s="174">
        <v>0.55</v>
      </c>
      <c r="O33" s="175">
        <v>0.05</v>
      </c>
      <c r="P33" s="186">
        <v>0.7</v>
      </c>
      <c r="Q33" s="186">
        <v>0.08</v>
      </c>
      <c r="R33" s="186">
        <v>0.17</v>
      </c>
      <c r="S33" s="185">
        <v>1.723</v>
      </c>
      <c r="T33" s="186">
        <v>0.25</v>
      </c>
      <c r="U33" s="185">
        <v>6.555</v>
      </c>
      <c r="V33" s="178">
        <v>0.01576</v>
      </c>
      <c r="W33" s="179" t="s">
        <v>393</v>
      </c>
      <c r="X33" s="180" t="s">
        <v>168</v>
      </c>
      <c r="Y33" s="181" t="s">
        <v>517</v>
      </c>
      <c r="Z33" s="180">
        <v>8.606E-05</v>
      </c>
      <c r="AA33" s="181" t="s">
        <v>393</v>
      </c>
      <c r="AB33" s="182" t="e">
        <v>#REF!</v>
      </c>
      <c r="AC33" s="180">
        <v>1.315E-05</v>
      </c>
      <c r="AD33" s="181" t="e">
        <v>#REF!</v>
      </c>
      <c r="AE33" s="181" t="e">
        <v>#REF!</v>
      </c>
      <c r="AF33" s="181" t="e">
        <v>#REF!</v>
      </c>
      <c r="AG33" s="181" t="s">
        <v>393</v>
      </c>
      <c r="AH33" s="181" t="s">
        <v>36</v>
      </c>
      <c r="AI33" s="183" t="s">
        <v>186</v>
      </c>
    </row>
    <row r="34" spans="1:35" s="184" customFormat="1" ht="27.75" customHeight="1">
      <c r="A34" s="172" t="s">
        <v>345</v>
      </c>
      <c r="B34" s="173">
        <v>104</v>
      </c>
      <c r="C34" s="173">
        <v>104</v>
      </c>
      <c r="D34" s="174">
        <v>1</v>
      </c>
      <c r="E34" s="175">
        <v>111</v>
      </c>
      <c r="F34" s="176">
        <v>1320</v>
      </c>
      <c r="G34" s="176">
        <v>209.8</v>
      </c>
      <c r="H34" s="176">
        <v>452</v>
      </c>
      <c r="I34" s="176">
        <v>485.7</v>
      </c>
      <c r="J34" s="176">
        <v>684.8</v>
      </c>
      <c r="K34" s="177">
        <v>285.9</v>
      </c>
      <c r="L34" s="175">
        <v>48</v>
      </c>
      <c r="M34" s="175">
        <v>48</v>
      </c>
      <c r="N34" s="174">
        <v>1</v>
      </c>
      <c r="O34" s="175">
        <v>167</v>
      </c>
      <c r="P34" s="176">
        <v>3770</v>
      </c>
      <c r="Q34" s="176">
        <v>515.8</v>
      </c>
      <c r="R34" s="176">
        <v>1015</v>
      </c>
      <c r="S34" s="176">
        <v>1238</v>
      </c>
      <c r="T34" s="176">
        <v>1575</v>
      </c>
      <c r="U34" s="176">
        <v>845.6</v>
      </c>
      <c r="V34" s="178">
        <v>9.437E-08</v>
      </c>
      <c r="W34" s="179" t="s">
        <v>393</v>
      </c>
      <c r="X34" s="180">
        <v>1.332E-11</v>
      </c>
      <c r="Y34" s="199" t="s">
        <v>393</v>
      </c>
      <c r="Z34" s="180">
        <v>7.113E-11</v>
      </c>
      <c r="AA34" s="181" t="s">
        <v>393</v>
      </c>
      <c r="AB34" s="182" t="e">
        <v>#REF!</v>
      </c>
      <c r="AC34" s="180">
        <v>6.372E-10</v>
      </c>
      <c r="AD34" s="191" t="e">
        <v>#REF!</v>
      </c>
      <c r="AE34" s="181" t="e">
        <v>#REF!</v>
      </c>
      <c r="AF34" s="191" t="e">
        <v>#REF!</v>
      </c>
      <c r="AG34" s="181" t="s">
        <v>393</v>
      </c>
      <c r="AH34" s="181" t="s">
        <v>36</v>
      </c>
      <c r="AI34" s="183" t="s">
        <v>186</v>
      </c>
    </row>
    <row r="35" spans="1:35" s="184" customFormat="1" ht="27.75" customHeight="1">
      <c r="A35" s="172" t="s">
        <v>482</v>
      </c>
      <c r="B35" s="173">
        <v>104</v>
      </c>
      <c r="C35" s="173">
        <v>104</v>
      </c>
      <c r="D35" s="174">
        <v>1</v>
      </c>
      <c r="E35" s="175">
        <v>69</v>
      </c>
      <c r="F35" s="176">
        <v>808</v>
      </c>
      <c r="G35" s="176">
        <v>134.5</v>
      </c>
      <c r="H35" s="176">
        <v>186</v>
      </c>
      <c r="I35" s="176">
        <v>222.9</v>
      </c>
      <c r="J35" s="176">
        <v>258</v>
      </c>
      <c r="K35" s="177">
        <v>132.1</v>
      </c>
      <c r="L35" s="175">
        <v>48</v>
      </c>
      <c r="M35" s="175">
        <v>48</v>
      </c>
      <c r="N35" s="174">
        <v>1</v>
      </c>
      <c r="O35" s="176">
        <v>68.9</v>
      </c>
      <c r="P35" s="176">
        <v>678</v>
      </c>
      <c r="Q35" s="176">
        <v>165.3</v>
      </c>
      <c r="R35" s="176">
        <v>213.5</v>
      </c>
      <c r="S35" s="176">
        <v>265.2</v>
      </c>
      <c r="T35" s="176">
        <v>347.3</v>
      </c>
      <c r="U35" s="176">
        <v>143.5</v>
      </c>
      <c r="V35" s="178">
        <v>0.04376</v>
      </c>
      <c r="W35" s="179" t="s">
        <v>517</v>
      </c>
      <c r="X35" s="180">
        <v>0.2274</v>
      </c>
      <c r="Y35" s="181" t="s">
        <v>517</v>
      </c>
      <c r="Z35" s="180">
        <v>1</v>
      </c>
      <c r="AA35" s="181" t="s">
        <v>517</v>
      </c>
      <c r="AB35" s="182" t="e">
        <v>#REF!</v>
      </c>
      <c r="AC35" s="180">
        <v>0.01765</v>
      </c>
      <c r="AD35" s="191" t="e">
        <v>#REF!</v>
      </c>
      <c r="AE35" s="181" t="e">
        <v>#REF!</v>
      </c>
      <c r="AF35" s="191" t="e">
        <v>#REF!</v>
      </c>
      <c r="AG35" s="181" t="s">
        <v>517</v>
      </c>
      <c r="AH35" s="181" t="s">
        <v>36</v>
      </c>
      <c r="AI35" s="183" t="s">
        <v>192</v>
      </c>
    </row>
    <row r="36" spans="1:35" s="184" customFormat="1" ht="27.75" customHeight="1">
      <c r="A36" s="172" t="s">
        <v>95</v>
      </c>
      <c r="B36" s="173">
        <v>42</v>
      </c>
      <c r="C36" s="173">
        <v>120</v>
      </c>
      <c r="D36" s="174">
        <v>0.35</v>
      </c>
      <c r="E36" s="175">
        <v>0.1</v>
      </c>
      <c r="F36" s="185">
        <v>1.8</v>
      </c>
      <c r="G36" s="186">
        <v>0.2137</v>
      </c>
      <c r="H36" s="186">
        <v>0.2714</v>
      </c>
      <c r="I36" s="186">
        <v>0.5048</v>
      </c>
      <c r="J36" s="186">
        <v>0.4925</v>
      </c>
      <c r="K36" s="187">
        <v>0.4806</v>
      </c>
      <c r="L36" s="175">
        <v>1</v>
      </c>
      <c r="M36" s="175">
        <v>80</v>
      </c>
      <c r="N36" s="174">
        <v>0.0125</v>
      </c>
      <c r="O36" s="175">
        <v>1.6</v>
      </c>
      <c r="P36" s="185">
        <v>1.6</v>
      </c>
      <c r="Q36" s="186">
        <v>0.1075</v>
      </c>
      <c r="R36" s="186">
        <v>0.225</v>
      </c>
      <c r="S36" s="186">
        <v>0.254</v>
      </c>
      <c r="T36" s="186">
        <v>0.25</v>
      </c>
      <c r="U36" s="186">
        <v>0.2776</v>
      </c>
      <c r="V36" s="178">
        <v>1</v>
      </c>
      <c r="W36" s="179" t="s">
        <v>517</v>
      </c>
      <c r="X36" s="180" t="s">
        <v>168</v>
      </c>
      <c r="Y36" s="181" t="s">
        <v>517</v>
      </c>
      <c r="Z36" s="180">
        <v>1</v>
      </c>
      <c r="AA36" s="181" t="s">
        <v>517</v>
      </c>
      <c r="AB36" s="191" t="e">
        <v>#REF!</v>
      </c>
      <c r="AC36" s="192">
        <v>1</v>
      </c>
      <c r="AD36" s="191" t="e">
        <v>#REF!</v>
      </c>
      <c r="AE36" s="191" t="s">
        <v>185</v>
      </c>
      <c r="AF36" s="191" t="s">
        <v>517</v>
      </c>
      <c r="AG36" s="181" t="s">
        <v>517</v>
      </c>
      <c r="AH36" s="181" t="s">
        <v>36</v>
      </c>
      <c r="AI36" s="183" t="s">
        <v>193</v>
      </c>
    </row>
    <row r="37" spans="1:35" s="184" customFormat="1" ht="27.75" customHeight="1">
      <c r="A37" s="172" t="s">
        <v>125</v>
      </c>
      <c r="B37" s="173">
        <v>103</v>
      </c>
      <c r="C37" s="173">
        <v>104</v>
      </c>
      <c r="D37" s="174">
        <v>0.9903846153846154</v>
      </c>
      <c r="E37" s="175">
        <v>0.2</v>
      </c>
      <c r="F37" s="185">
        <v>0.8</v>
      </c>
      <c r="G37" s="186">
        <v>0.4</v>
      </c>
      <c r="H37" s="186">
        <v>0.485</v>
      </c>
      <c r="I37" s="186">
        <v>0.4759</v>
      </c>
      <c r="J37" s="186">
        <v>0.5525</v>
      </c>
      <c r="K37" s="187">
        <v>0.1317</v>
      </c>
      <c r="L37" s="175">
        <v>48</v>
      </c>
      <c r="M37" s="175">
        <v>48</v>
      </c>
      <c r="N37" s="174">
        <v>1</v>
      </c>
      <c r="O37" s="175">
        <v>0.22</v>
      </c>
      <c r="P37" s="185">
        <v>1.1</v>
      </c>
      <c r="Q37" s="186">
        <v>0.39</v>
      </c>
      <c r="R37" s="186">
        <v>0.51</v>
      </c>
      <c r="S37" s="186">
        <v>0.549</v>
      </c>
      <c r="T37" s="186">
        <v>0.6825</v>
      </c>
      <c r="U37" s="186">
        <v>0.1966</v>
      </c>
      <c r="V37" s="178">
        <v>0.01104</v>
      </c>
      <c r="W37" s="179" t="s">
        <v>393</v>
      </c>
      <c r="X37" s="180">
        <v>1.28E-05</v>
      </c>
      <c r="Y37" s="181" t="s">
        <v>393</v>
      </c>
      <c r="Z37" s="180">
        <v>0.002706</v>
      </c>
      <c r="AA37" s="181" t="s">
        <v>393</v>
      </c>
      <c r="AB37" s="191" t="e">
        <v>#REF!</v>
      </c>
      <c r="AC37" s="192">
        <v>0.05328</v>
      </c>
      <c r="AD37" s="191" t="e">
        <v>#REF!</v>
      </c>
      <c r="AE37" s="191" t="s">
        <v>185</v>
      </c>
      <c r="AF37" s="191" t="s">
        <v>517</v>
      </c>
      <c r="AG37" s="181" t="s">
        <v>393</v>
      </c>
      <c r="AH37" s="181" t="s">
        <v>36</v>
      </c>
      <c r="AI37" s="183" t="s">
        <v>186</v>
      </c>
    </row>
    <row r="38" spans="1:35" s="184" customFormat="1" ht="27.75" customHeight="1">
      <c r="A38" s="189" t="s">
        <v>126</v>
      </c>
      <c r="B38" s="173">
        <v>120</v>
      </c>
      <c r="C38" s="173">
        <v>120</v>
      </c>
      <c r="D38" s="174">
        <v>1</v>
      </c>
      <c r="E38" s="175">
        <v>200</v>
      </c>
      <c r="F38" s="176">
        <v>1010</v>
      </c>
      <c r="G38" s="176">
        <v>392.8</v>
      </c>
      <c r="H38" s="176">
        <v>503.5</v>
      </c>
      <c r="I38" s="176">
        <v>510.3</v>
      </c>
      <c r="J38" s="176">
        <v>618</v>
      </c>
      <c r="K38" s="177">
        <v>170.8</v>
      </c>
      <c r="L38" s="175">
        <v>80</v>
      </c>
      <c r="M38" s="175">
        <v>80</v>
      </c>
      <c r="N38" s="174">
        <v>1</v>
      </c>
      <c r="O38" s="175">
        <v>271</v>
      </c>
      <c r="P38" s="176">
        <v>1200</v>
      </c>
      <c r="Q38" s="176">
        <v>416.3</v>
      </c>
      <c r="R38" s="176">
        <v>640.5</v>
      </c>
      <c r="S38" s="176">
        <v>622.1</v>
      </c>
      <c r="T38" s="176">
        <v>775.5</v>
      </c>
      <c r="U38" s="176">
        <v>219.4</v>
      </c>
      <c r="V38" s="178">
        <v>9.029E-05</v>
      </c>
      <c r="W38" s="179" t="s">
        <v>393</v>
      </c>
      <c r="X38" s="180">
        <v>3.54E-06</v>
      </c>
      <c r="Y38" s="181" t="s">
        <v>393</v>
      </c>
      <c r="Z38" s="180">
        <v>0.02445</v>
      </c>
      <c r="AA38" s="181" t="s">
        <v>393</v>
      </c>
      <c r="AB38" s="191" t="e">
        <v>#REF!</v>
      </c>
      <c r="AC38" s="192">
        <v>0.0002674</v>
      </c>
      <c r="AD38" s="191" t="e">
        <v>#REF!</v>
      </c>
      <c r="AE38" s="191" t="e">
        <v>#REF!</v>
      </c>
      <c r="AF38" s="191" t="e">
        <v>#REF!</v>
      </c>
      <c r="AG38" s="181" t="s">
        <v>393</v>
      </c>
      <c r="AH38" s="181" t="s">
        <v>36</v>
      </c>
      <c r="AI38" s="183" t="s">
        <v>186</v>
      </c>
    </row>
    <row r="39" spans="1:35" s="184" customFormat="1" ht="27.75" customHeight="1">
      <c r="A39" s="189" t="s">
        <v>115</v>
      </c>
      <c r="B39" s="173">
        <v>0</v>
      </c>
      <c r="C39" s="173">
        <v>104</v>
      </c>
      <c r="D39" s="174">
        <v>0</v>
      </c>
      <c r="E39" s="175" t="s">
        <v>168</v>
      </c>
      <c r="F39" s="176" t="s">
        <v>168</v>
      </c>
      <c r="G39" s="176">
        <v>0.4437</v>
      </c>
      <c r="H39" s="176">
        <v>0.525</v>
      </c>
      <c r="I39" s="176">
        <v>0.5888</v>
      </c>
      <c r="J39" s="176">
        <v>0.75</v>
      </c>
      <c r="K39" s="177">
        <v>0.213</v>
      </c>
      <c r="L39" s="175">
        <v>19</v>
      </c>
      <c r="M39" s="175">
        <v>76</v>
      </c>
      <c r="N39" s="174">
        <v>0.25</v>
      </c>
      <c r="O39" s="175">
        <v>0.56</v>
      </c>
      <c r="P39" s="185">
        <v>2.6</v>
      </c>
      <c r="Q39" s="186">
        <v>0.25</v>
      </c>
      <c r="R39" s="186">
        <v>0.29</v>
      </c>
      <c r="S39" s="186">
        <v>0.6296</v>
      </c>
      <c r="T39" s="186">
        <v>0.6925</v>
      </c>
      <c r="U39" s="186">
        <v>0.6929</v>
      </c>
      <c r="V39" s="178">
        <v>0.3026</v>
      </c>
      <c r="W39" s="179" t="s">
        <v>517</v>
      </c>
      <c r="X39" s="180" t="s">
        <v>168</v>
      </c>
      <c r="Y39" s="181" t="s">
        <v>517</v>
      </c>
      <c r="Z39" s="180" t="s">
        <v>168</v>
      </c>
      <c r="AA39" s="181" t="s">
        <v>517</v>
      </c>
      <c r="AB39" s="191" t="e">
        <v>#REF!</v>
      </c>
      <c r="AC39" s="192">
        <v>0.001821</v>
      </c>
      <c r="AD39" s="191" t="e">
        <v>#REF!</v>
      </c>
      <c r="AE39" s="181" t="e">
        <v>#REF!</v>
      </c>
      <c r="AF39" s="191" t="e">
        <v>#REF!</v>
      </c>
      <c r="AG39" s="181" t="s">
        <v>393</v>
      </c>
      <c r="AH39" s="181" t="s">
        <v>36</v>
      </c>
      <c r="AI39" s="195" t="s">
        <v>194</v>
      </c>
    </row>
    <row r="40" spans="1:35" s="184" customFormat="1" ht="27.75" customHeight="1">
      <c r="A40" s="189" t="s">
        <v>114</v>
      </c>
      <c r="B40" s="173">
        <v>103</v>
      </c>
      <c r="C40" s="173">
        <v>103</v>
      </c>
      <c r="D40" s="174">
        <v>1</v>
      </c>
      <c r="E40" s="175">
        <v>0.43</v>
      </c>
      <c r="F40" s="185">
        <v>2.7</v>
      </c>
      <c r="G40" s="186">
        <v>0.82</v>
      </c>
      <c r="H40" s="186">
        <v>0.94</v>
      </c>
      <c r="I40" s="185">
        <v>1.001</v>
      </c>
      <c r="J40" s="186">
        <v>1.1</v>
      </c>
      <c r="K40" s="187">
        <v>0.3143</v>
      </c>
      <c r="L40" s="175">
        <v>48</v>
      </c>
      <c r="M40" s="175">
        <v>48</v>
      </c>
      <c r="N40" s="174">
        <v>1</v>
      </c>
      <c r="O40" s="175">
        <v>0.54</v>
      </c>
      <c r="P40" s="185">
        <v>4.6</v>
      </c>
      <c r="Q40" s="186">
        <v>0.8625</v>
      </c>
      <c r="R40" s="185">
        <v>1.2</v>
      </c>
      <c r="S40" s="185">
        <v>1.499</v>
      </c>
      <c r="T40" s="185">
        <v>1.925</v>
      </c>
      <c r="U40" s="186">
        <v>0.8864</v>
      </c>
      <c r="V40" s="178">
        <v>0.0001966</v>
      </c>
      <c r="W40" s="179" t="s">
        <v>393</v>
      </c>
      <c r="X40" s="180">
        <v>7.708E-07</v>
      </c>
      <c r="Y40" s="181" t="s">
        <v>393</v>
      </c>
      <c r="Z40" s="180">
        <v>0.002799</v>
      </c>
      <c r="AA40" s="181" t="s">
        <v>393</v>
      </c>
      <c r="AB40" s="191" t="e">
        <v>#REF!</v>
      </c>
      <c r="AC40" s="192">
        <v>0.001081</v>
      </c>
      <c r="AD40" s="191" t="e">
        <v>#REF!</v>
      </c>
      <c r="AE40" s="181" t="e">
        <v>#REF!</v>
      </c>
      <c r="AF40" s="191" t="e">
        <v>#REF!</v>
      </c>
      <c r="AG40" s="181" t="s">
        <v>393</v>
      </c>
      <c r="AH40" s="181" t="s">
        <v>36</v>
      </c>
      <c r="AI40" s="183" t="s">
        <v>186</v>
      </c>
    </row>
    <row r="41" spans="1:35" s="184" customFormat="1" ht="27.75" customHeight="1">
      <c r="A41" s="172" t="s">
        <v>127</v>
      </c>
      <c r="B41" s="173">
        <v>120</v>
      </c>
      <c r="C41" s="173">
        <v>120</v>
      </c>
      <c r="D41" s="174">
        <v>1</v>
      </c>
      <c r="E41" s="175">
        <v>14.6</v>
      </c>
      <c r="F41" s="176">
        <v>59.1</v>
      </c>
      <c r="G41" s="176">
        <v>25.88</v>
      </c>
      <c r="H41" s="176">
        <v>35.55</v>
      </c>
      <c r="I41" s="176">
        <v>35.41</v>
      </c>
      <c r="J41" s="176">
        <v>43.45</v>
      </c>
      <c r="K41" s="177">
        <v>10.54</v>
      </c>
      <c r="L41" s="175">
        <v>80</v>
      </c>
      <c r="M41" s="175">
        <v>80</v>
      </c>
      <c r="N41" s="174">
        <v>1</v>
      </c>
      <c r="O41" s="176">
        <v>13.7</v>
      </c>
      <c r="P41" s="176">
        <v>78.1</v>
      </c>
      <c r="Q41" s="176">
        <v>25.57</v>
      </c>
      <c r="R41" s="176">
        <v>30.5</v>
      </c>
      <c r="S41" s="176">
        <v>35.82</v>
      </c>
      <c r="T41" s="176">
        <v>42.83</v>
      </c>
      <c r="U41" s="176">
        <v>13.81</v>
      </c>
      <c r="V41" s="178">
        <v>0.4122</v>
      </c>
      <c r="W41" s="179" t="s">
        <v>517</v>
      </c>
      <c r="X41" s="180">
        <v>0.1832</v>
      </c>
      <c r="Y41" s="181" t="s">
        <v>517</v>
      </c>
      <c r="Z41" s="180">
        <v>0.009481</v>
      </c>
      <c r="AA41" s="181" t="s">
        <v>393</v>
      </c>
      <c r="AB41" s="191" t="e">
        <v>#REF!</v>
      </c>
      <c r="AC41" s="192">
        <v>0.7445</v>
      </c>
      <c r="AD41" s="191" t="e">
        <v>#REF!</v>
      </c>
      <c r="AE41" s="191" t="s">
        <v>185</v>
      </c>
      <c r="AF41" s="191" t="s">
        <v>517</v>
      </c>
      <c r="AG41" s="181" t="s">
        <v>393</v>
      </c>
      <c r="AH41" s="181" t="s">
        <v>36</v>
      </c>
      <c r="AI41" s="183" t="s">
        <v>187</v>
      </c>
    </row>
    <row r="42" spans="1:35" s="184" customFormat="1" ht="27.75" customHeight="1">
      <c r="A42" s="172" t="s">
        <v>91</v>
      </c>
      <c r="B42" s="173">
        <v>120</v>
      </c>
      <c r="C42" s="173">
        <v>120</v>
      </c>
      <c r="D42" s="174">
        <v>1</v>
      </c>
      <c r="E42" s="175">
        <v>15.4</v>
      </c>
      <c r="F42" s="176">
        <v>121</v>
      </c>
      <c r="G42" s="176">
        <v>28.5</v>
      </c>
      <c r="H42" s="176">
        <v>37.15</v>
      </c>
      <c r="I42" s="176">
        <v>37.23</v>
      </c>
      <c r="J42" s="176">
        <v>43.13</v>
      </c>
      <c r="K42" s="177">
        <v>12.62</v>
      </c>
      <c r="L42" s="175">
        <v>79</v>
      </c>
      <c r="M42" s="175">
        <v>80</v>
      </c>
      <c r="N42" s="174">
        <v>0.9875</v>
      </c>
      <c r="O42" s="176">
        <v>10.3</v>
      </c>
      <c r="P42" s="176">
        <v>58.7</v>
      </c>
      <c r="Q42" s="176">
        <v>20.07</v>
      </c>
      <c r="R42" s="176">
        <v>28.05</v>
      </c>
      <c r="S42" s="176">
        <v>28.54</v>
      </c>
      <c r="T42" s="176">
        <v>35.1</v>
      </c>
      <c r="U42" s="176">
        <v>9.973</v>
      </c>
      <c r="V42" s="178">
        <v>1</v>
      </c>
      <c r="W42" s="179" t="s">
        <v>517</v>
      </c>
      <c r="X42" s="180">
        <v>1</v>
      </c>
      <c r="Y42" s="181" t="s">
        <v>517</v>
      </c>
      <c r="Z42" s="180">
        <v>1</v>
      </c>
      <c r="AA42" s="181" t="s">
        <v>517</v>
      </c>
      <c r="AB42" s="182" t="e">
        <v>#REF!</v>
      </c>
      <c r="AC42" s="180">
        <v>1</v>
      </c>
      <c r="AD42" s="181" t="e">
        <v>#REF!</v>
      </c>
      <c r="AE42" s="181" t="s">
        <v>185</v>
      </c>
      <c r="AF42" s="181" t="s">
        <v>517</v>
      </c>
      <c r="AG42" s="181" t="s">
        <v>517</v>
      </c>
      <c r="AH42" s="181" t="s">
        <v>36</v>
      </c>
      <c r="AI42" s="183" t="s">
        <v>186</v>
      </c>
    </row>
    <row r="43" spans="1:35" s="184" customFormat="1" ht="27.75" customHeight="1">
      <c r="A43" s="172" t="s">
        <v>92</v>
      </c>
      <c r="B43" s="173">
        <v>104</v>
      </c>
      <c r="C43" s="173">
        <v>104</v>
      </c>
      <c r="D43" s="174">
        <v>1</v>
      </c>
      <c r="E43" s="175">
        <v>60.1</v>
      </c>
      <c r="F43" s="176">
        <v>179</v>
      </c>
      <c r="G43" s="176">
        <v>111.8</v>
      </c>
      <c r="H43" s="176">
        <v>125</v>
      </c>
      <c r="I43" s="176">
        <v>126.3</v>
      </c>
      <c r="J43" s="176">
        <v>145</v>
      </c>
      <c r="K43" s="177">
        <v>26.69</v>
      </c>
      <c r="L43" s="175">
        <v>48</v>
      </c>
      <c r="M43" s="175">
        <v>48</v>
      </c>
      <c r="N43" s="174">
        <v>1</v>
      </c>
      <c r="O43" s="176">
        <v>64.7</v>
      </c>
      <c r="P43" s="176">
        <v>497</v>
      </c>
      <c r="Q43" s="176">
        <v>157.5</v>
      </c>
      <c r="R43" s="176">
        <v>191.5</v>
      </c>
      <c r="S43" s="176">
        <v>227.2</v>
      </c>
      <c r="T43" s="176">
        <v>299.8</v>
      </c>
      <c r="U43" s="176">
        <v>88.97</v>
      </c>
      <c r="V43" s="178">
        <v>2.219E-10</v>
      </c>
      <c r="W43" s="179" t="s">
        <v>393</v>
      </c>
      <c r="X43" s="180">
        <v>5.366E-13</v>
      </c>
      <c r="Y43" s="181" t="s">
        <v>393</v>
      </c>
      <c r="Z43" s="180">
        <v>1.103E-15</v>
      </c>
      <c r="AA43" s="181" t="s">
        <v>393</v>
      </c>
      <c r="AB43" s="182" t="e">
        <v>#REF!</v>
      </c>
      <c r="AC43" s="180">
        <v>5.148E-16</v>
      </c>
      <c r="AD43" s="191" t="e">
        <v>#REF!</v>
      </c>
      <c r="AE43" s="191" t="e">
        <v>#REF!</v>
      </c>
      <c r="AF43" s="181" t="e">
        <v>#REF!</v>
      </c>
      <c r="AG43" s="181" t="s">
        <v>393</v>
      </c>
      <c r="AH43" s="181" t="s">
        <v>36</v>
      </c>
      <c r="AI43" s="183" t="s">
        <v>186</v>
      </c>
    </row>
    <row r="44" spans="1:35" s="184" customFormat="1" ht="27.75" customHeight="1">
      <c r="A44" s="172" t="s">
        <v>443</v>
      </c>
      <c r="B44" s="173">
        <v>120</v>
      </c>
      <c r="C44" s="173">
        <v>120</v>
      </c>
      <c r="D44" s="174">
        <v>1</v>
      </c>
      <c r="E44" s="175">
        <v>1.11</v>
      </c>
      <c r="F44" s="185">
        <v>3.4</v>
      </c>
      <c r="G44" s="185">
        <v>1.54</v>
      </c>
      <c r="H44" s="185">
        <v>1.775</v>
      </c>
      <c r="I44" s="185">
        <v>1.804</v>
      </c>
      <c r="J44" s="185">
        <v>2.04</v>
      </c>
      <c r="K44" s="187">
        <v>0.3775</v>
      </c>
      <c r="L44" s="175">
        <v>43</v>
      </c>
      <c r="M44" s="175">
        <v>49</v>
      </c>
      <c r="N44" s="174">
        <v>0.8775510204081632</v>
      </c>
      <c r="O44" s="185">
        <v>1.1</v>
      </c>
      <c r="P44" s="185">
        <v>2.95</v>
      </c>
      <c r="Q44" s="185">
        <v>1.66</v>
      </c>
      <c r="R44" s="185">
        <v>1.85</v>
      </c>
      <c r="S44" s="185">
        <v>1.762</v>
      </c>
      <c r="T44" s="185">
        <v>2.07</v>
      </c>
      <c r="U44" s="185">
        <v>0.5172</v>
      </c>
      <c r="V44" s="178">
        <v>0.698</v>
      </c>
      <c r="W44" s="179" t="s">
        <v>517</v>
      </c>
      <c r="X44" s="180">
        <v>0.3868</v>
      </c>
      <c r="Y44" s="181" t="s">
        <v>517</v>
      </c>
      <c r="Z44" s="180">
        <v>1</v>
      </c>
      <c r="AA44" s="181" t="s">
        <v>517</v>
      </c>
      <c r="AB44" s="182" t="e">
        <v>#REF!</v>
      </c>
      <c r="AC44" s="180">
        <v>0.3299</v>
      </c>
      <c r="AD44" s="181" t="e">
        <v>#REF!</v>
      </c>
      <c r="AE44" s="181" t="s">
        <v>185</v>
      </c>
      <c r="AF44" s="181" t="s">
        <v>517</v>
      </c>
      <c r="AG44" s="181" t="s">
        <v>517</v>
      </c>
      <c r="AH44" s="181" t="s">
        <v>36</v>
      </c>
      <c r="AI44" s="183" t="s">
        <v>186</v>
      </c>
    </row>
    <row r="45" spans="1:35" s="184" customFormat="1" ht="27.75" customHeight="1">
      <c r="A45" s="172" t="s">
        <v>444</v>
      </c>
      <c r="B45" s="173">
        <v>1</v>
      </c>
      <c r="C45" s="173">
        <v>104</v>
      </c>
      <c r="D45" s="174">
        <v>0.009615384615384616</v>
      </c>
      <c r="E45" s="175">
        <v>2.2</v>
      </c>
      <c r="F45" s="185">
        <v>2.2</v>
      </c>
      <c r="G45" s="186">
        <v>0.2</v>
      </c>
      <c r="H45" s="186">
        <v>0.6</v>
      </c>
      <c r="I45" s="186">
        <v>0.6053</v>
      </c>
      <c r="J45" s="186">
        <v>0.9</v>
      </c>
      <c r="K45" s="187">
        <v>0.5762</v>
      </c>
      <c r="L45" s="175">
        <v>12</v>
      </c>
      <c r="M45" s="175">
        <v>12</v>
      </c>
      <c r="N45" s="174">
        <v>1</v>
      </c>
      <c r="O45" s="186">
        <v>0.1</v>
      </c>
      <c r="P45" s="185">
        <v>1.5</v>
      </c>
      <c r="Q45" s="185">
        <v>0.58</v>
      </c>
      <c r="R45" s="186">
        <v>0.8</v>
      </c>
      <c r="S45" s="186">
        <v>0.8267</v>
      </c>
      <c r="T45" s="185">
        <v>1.125</v>
      </c>
      <c r="U45" s="186">
        <v>0.44</v>
      </c>
      <c r="V45" s="178">
        <v>0.06558</v>
      </c>
      <c r="W45" s="179" t="s">
        <v>517</v>
      </c>
      <c r="X45" s="180" t="s">
        <v>168</v>
      </c>
      <c r="Y45" s="181" t="s">
        <v>517</v>
      </c>
      <c r="Z45" s="180">
        <v>1</v>
      </c>
      <c r="AA45" s="181" t="s">
        <v>517</v>
      </c>
      <c r="AB45" s="182" t="e">
        <v>#REF!</v>
      </c>
      <c r="AC45" s="180">
        <v>2.067E-18</v>
      </c>
      <c r="AD45" s="181" t="e">
        <v>#REF!</v>
      </c>
      <c r="AE45" s="181" t="e">
        <v>#REF!</v>
      </c>
      <c r="AF45" s="181" t="e">
        <v>#REF!</v>
      </c>
      <c r="AG45" s="181" t="s">
        <v>393</v>
      </c>
      <c r="AH45" s="181" t="s">
        <v>36</v>
      </c>
      <c r="AI45" s="195" t="s">
        <v>395</v>
      </c>
    </row>
    <row r="46" spans="1:35" s="184" customFormat="1" ht="27.75" customHeight="1">
      <c r="A46" s="172" t="s">
        <v>445</v>
      </c>
      <c r="B46" s="173">
        <v>68</v>
      </c>
      <c r="C46" s="173">
        <v>120</v>
      </c>
      <c r="D46" s="174">
        <v>0.5666666666666667</v>
      </c>
      <c r="E46" s="175">
        <v>0.71</v>
      </c>
      <c r="F46" s="185">
        <v>1.82</v>
      </c>
      <c r="G46" s="186">
        <v>0.7725</v>
      </c>
      <c r="H46" s="185">
        <v>0.97</v>
      </c>
      <c r="I46" s="185">
        <v>1.014</v>
      </c>
      <c r="J46" s="185">
        <v>1.248</v>
      </c>
      <c r="K46" s="187">
        <v>0.3367</v>
      </c>
      <c r="L46" s="175">
        <v>5</v>
      </c>
      <c r="M46" s="175">
        <v>49</v>
      </c>
      <c r="N46" s="174">
        <v>0.10204081632653061</v>
      </c>
      <c r="O46" s="185">
        <v>1.07</v>
      </c>
      <c r="P46" s="185">
        <v>1.42</v>
      </c>
      <c r="Q46" s="185">
        <v>1.14</v>
      </c>
      <c r="R46" s="185">
        <v>1.52</v>
      </c>
      <c r="S46" s="185">
        <v>1.463</v>
      </c>
      <c r="T46" s="185">
        <v>1.68</v>
      </c>
      <c r="U46" s="186">
        <v>0.3759</v>
      </c>
      <c r="V46" s="178">
        <v>1.072E-10</v>
      </c>
      <c r="W46" s="179" t="s">
        <v>393</v>
      </c>
      <c r="X46" s="180" t="s">
        <v>168</v>
      </c>
      <c r="Y46" s="181" t="s">
        <v>517</v>
      </c>
      <c r="Z46" s="180">
        <v>1</v>
      </c>
      <c r="AA46" s="181" t="s">
        <v>517</v>
      </c>
      <c r="AB46" s="182" t="e">
        <v>#REF!</v>
      </c>
      <c r="AC46" s="180">
        <v>0.8961</v>
      </c>
      <c r="AD46" s="191" t="e">
        <v>#REF!</v>
      </c>
      <c r="AE46" s="181" t="s">
        <v>185</v>
      </c>
      <c r="AF46" s="181" t="s">
        <v>517</v>
      </c>
      <c r="AG46" s="181" t="s">
        <v>517</v>
      </c>
      <c r="AH46" s="181" t="s">
        <v>36</v>
      </c>
      <c r="AI46" s="195" t="s">
        <v>195</v>
      </c>
    </row>
    <row r="47" spans="1:35" s="184" customFormat="1" ht="27.75" customHeight="1">
      <c r="A47" s="172" t="s">
        <v>446</v>
      </c>
      <c r="B47" s="173">
        <v>120</v>
      </c>
      <c r="C47" s="173">
        <v>120</v>
      </c>
      <c r="D47" s="174">
        <v>1</v>
      </c>
      <c r="E47" s="175">
        <v>0.52</v>
      </c>
      <c r="F47" s="185">
        <v>1.62</v>
      </c>
      <c r="G47" s="186">
        <v>0.8</v>
      </c>
      <c r="H47" s="186">
        <v>0.925</v>
      </c>
      <c r="I47" s="186">
        <v>0.9495</v>
      </c>
      <c r="J47" s="185">
        <v>1.08</v>
      </c>
      <c r="K47" s="187">
        <v>0.2106</v>
      </c>
      <c r="L47" s="175">
        <v>22</v>
      </c>
      <c r="M47" s="175">
        <v>49</v>
      </c>
      <c r="N47" s="174">
        <v>0.4489795918367347</v>
      </c>
      <c r="O47" s="186">
        <v>0.94</v>
      </c>
      <c r="P47" s="185">
        <v>1.75</v>
      </c>
      <c r="Q47" s="186">
        <v>0.37</v>
      </c>
      <c r="R47" s="186">
        <v>0.445</v>
      </c>
      <c r="S47" s="186">
        <v>0.7636</v>
      </c>
      <c r="T47" s="185">
        <v>1.19</v>
      </c>
      <c r="U47" s="186">
        <v>0.458</v>
      </c>
      <c r="V47" s="178">
        <v>0.9957</v>
      </c>
      <c r="W47" s="190" t="s">
        <v>517</v>
      </c>
      <c r="X47" s="180" t="s">
        <v>168</v>
      </c>
      <c r="Y47" s="181" t="s">
        <v>517</v>
      </c>
      <c r="Z47" s="180">
        <v>0.2899</v>
      </c>
      <c r="AA47" s="181" t="s">
        <v>517</v>
      </c>
      <c r="AB47" s="182" t="e">
        <v>#REF!</v>
      </c>
      <c r="AC47" s="180">
        <v>0.9918</v>
      </c>
      <c r="AD47" s="191" t="e">
        <v>#REF!</v>
      </c>
      <c r="AE47" s="181" t="s">
        <v>185</v>
      </c>
      <c r="AF47" s="181" t="s">
        <v>517</v>
      </c>
      <c r="AG47" s="181" t="s">
        <v>393</v>
      </c>
      <c r="AH47" s="181" t="s">
        <v>36</v>
      </c>
      <c r="AI47" s="195" t="s">
        <v>395</v>
      </c>
    </row>
    <row r="48" spans="1:35" s="184" customFormat="1" ht="27.75" customHeight="1">
      <c r="A48" s="172" t="s">
        <v>447</v>
      </c>
      <c r="B48" s="173">
        <v>2</v>
      </c>
      <c r="C48" s="173">
        <v>120</v>
      </c>
      <c r="D48" s="174">
        <v>0.016666666666666666</v>
      </c>
      <c r="E48" s="175">
        <v>1.9</v>
      </c>
      <c r="F48" s="185">
        <v>2.2</v>
      </c>
      <c r="G48" s="186">
        <v>0.3</v>
      </c>
      <c r="H48" s="186">
        <v>0.665</v>
      </c>
      <c r="I48" s="186">
        <v>0.7241</v>
      </c>
      <c r="J48" s="185">
        <v>1.1</v>
      </c>
      <c r="K48" s="187">
        <v>0.6393</v>
      </c>
      <c r="L48" s="175">
        <v>3</v>
      </c>
      <c r="M48" s="175">
        <v>49</v>
      </c>
      <c r="N48" s="174">
        <v>0.061224489795918366</v>
      </c>
      <c r="O48" s="185">
        <v>1.5</v>
      </c>
      <c r="P48" s="185">
        <v>2.31</v>
      </c>
      <c r="Q48" s="185">
        <v>1.48</v>
      </c>
      <c r="R48" s="185">
        <v>4.65</v>
      </c>
      <c r="S48" s="185">
        <v>7.968</v>
      </c>
      <c r="T48" s="185">
        <v>7.33</v>
      </c>
      <c r="U48" s="185">
        <v>10.28</v>
      </c>
      <c r="V48" s="178">
        <v>5.125E-06</v>
      </c>
      <c r="W48" s="190" t="s">
        <v>393</v>
      </c>
      <c r="X48" s="180" t="s">
        <v>168</v>
      </c>
      <c r="Y48" s="181" t="s">
        <v>517</v>
      </c>
      <c r="Z48" s="180">
        <v>0.1143</v>
      </c>
      <c r="AA48" s="181" t="s">
        <v>517</v>
      </c>
      <c r="AB48" s="182" t="e">
        <v>#REF!</v>
      </c>
      <c r="AC48" s="180">
        <v>0.0119</v>
      </c>
      <c r="AD48" s="191" t="e">
        <v>#REF!</v>
      </c>
      <c r="AE48" s="181" t="e">
        <v>#REF!</v>
      </c>
      <c r="AF48" s="181" t="e">
        <v>#REF!</v>
      </c>
      <c r="AG48" s="181" t="s">
        <v>393</v>
      </c>
      <c r="AH48" s="181" t="s">
        <v>36</v>
      </c>
      <c r="AI48" s="195" t="s">
        <v>196</v>
      </c>
    </row>
    <row r="49" spans="1:35" s="184" customFormat="1" ht="27.75" customHeight="1">
      <c r="A49" s="172" t="s">
        <v>448</v>
      </c>
      <c r="B49" s="173">
        <v>120</v>
      </c>
      <c r="C49" s="173">
        <v>120</v>
      </c>
      <c r="D49" s="174">
        <v>1</v>
      </c>
      <c r="E49" s="175">
        <v>0.94</v>
      </c>
      <c r="F49" s="185">
        <v>2.11</v>
      </c>
      <c r="G49" s="185">
        <v>1.285</v>
      </c>
      <c r="H49" s="185">
        <v>1.465</v>
      </c>
      <c r="I49" s="185">
        <v>1.497</v>
      </c>
      <c r="J49" s="185">
        <v>1.72</v>
      </c>
      <c r="K49" s="187">
        <v>0.262</v>
      </c>
      <c r="L49" s="175">
        <v>49</v>
      </c>
      <c r="M49" s="175">
        <v>49</v>
      </c>
      <c r="N49" s="174">
        <v>1</v>
      </c>
      <c r="O49" s="186">
        <v>0.727</v>
      </c>
      <c r="P49" s="185">
        <v>2.85</v>
      </c>
      <c r="Q49" s="185">
        <v>1.63</v>
      </c>
      <c r="R49" s="185">
        <v>1.82</v>
      </c>
      <c r="S49" s="185">
        <v>1.788</v>
      </c>
      <c r="T49" s="185">
        <v>1.98</v>
      </c>
      <c r="U49" s="186">
        <v>0.3668</v>
      </c>
      <c r="V49" s="178">
        <v>1.754E-06</v>
      </c>
      <c r="W49" s="190" t="s">
        <v>393</v>
      </c>
      <c r="X49" s="180">
        <v>1.41E-07</v>
      </c>
      <c r="Y49" s="181" t="s">
        <v>393</v>
      </c>
      <c r="Z49" s="180">
        <v>0.0004727</v>
      </c>
      <c r="AA49" s="181" t="s">
        <v>393</v>
      </c>
      <c r="AB49" s="182" t="e">
        <v>#REF!</v>
      </c>
      <c r="AC49" s="180">
        <v>1.869E-08</v>
      </c>
      <c r="AD49" s="191" t="e">
        <v>#REF!</v>
      </c>
      <c r="AE49" s="181" t="e">
        <v>#REF!</v>
      </c>
      <c r="AF49" s="181" t="e">
        <v>#REF!</v>
      </c>
      <c r="AG49" s="181" t="s">
        <v>517</v>
      </c>
      <c r="AH49" s="181" t="s">
        <v>36</v>
      </c>
      <c r="AI49" s="195" t="s">
        <v>374</v>
      </c>
    </row>
    <row r="50" spans="1:35" s="184" customFormat="1" ht="27.75" customHeight="1">
      <c r="A50" s="172" t="s">
        <v>449</v>
      </c>
      <c r="B50" s="173">
        <v>120</v>
      </c>
      <c r="C50" s="173">
        <v>120</v>
      </c>
      <c r="D50" s="174">
        <v>1</v>
      </c>
      <c r="E50" s="175">
        <v>0.61</v>
      </c>
      <c r="F50" s="185">
        <v>1.72</v>
      </c>
      <c r="G50" s="185">
        <v>0.83</v>
      </c>
      <c r="H50" s="185">
        <v>0.93</v>
      </c>
      <c r="I50" s="185">
        <v>0.9672</v>
      </c>
      <c r="J50" s="185">
        <v>1.07</v>
      </c>
      <c r="K50" s="187">
        <v>0.2189</v>
      </c>
      <c r="L50" s="175">
        <v>49</v>
      </c>
      <c r="M50" s="175">
        <v>49</v>
      </c>
      <c r="N50" s="174">
        <v>1</v>
      </c>
      <c r="O50" s="186">
        <v>0.708</v>
      </c>
      <c r="P50" s="185">
        <v>2.6</v>
      </c>
      <c r="Q50" s="185">
        <v>1.17</v>
      </c>
      <c r="R50" s="185">
        <v>1.3</v>
      </c>
      <c r="S50" s="185">
        <v>1.35</v>
      </c>
      <c r="T50" s="185">
        <v>1.5</v>
      </c>
      <c r="U50" s="186">
        <v>0.3124</v>
      </c>
      <c r="V50" s="178">
        <v>2.294E-11</v>
      </c>
      <c r="W50" s="190" t="s">
        <v>393</v>
      </c>
      <c r="X50" s="180">
        <v>9.699E-11</v>
      </c>
      <c r="Y50" s="181" t="s">
        <v>393</v>
      </c>
      <c r="Z50" s="180">
        <v>0.02331</v>
      </c>
      <c r="AA50" s="181" t="s">
        <v>393</v>
      </c>
      <c r="AB50" s="182" t="e">
        <v>#REF!</v>
      </c>
      <c r="AC50" s="180">
        <v>1.486E-14</v>
      </c>
      <c r="AD50" s="191" t="e">
        <v>#REF!</v>
      </c>
      <c r="AE50" s="181" t="e">
        <v>#REF!</v>
      </c>
      <c r="AF50" s="181" t="e">
        <v>#REF!</v>
      </c>
      <c r="AG50" s="181" t="s">
        <v>393</v>
      </c>
      <c r="AH50" s="181" t="s">
        <v>36</v>
      </c>
      <c r="AI50" s="195" t="s">
        <v>196</v>
      </c>
    </row>
    <row r="51" spans="1:35" s="184" customFormat="1" ht="27.75" customHeight="1">
      <c r="A51" s="172" t="s">
        <v>450</v>
      </c>
      <c r="B51" s="173">
        <v>1</v>
      </c>
      <c r="C51" s="173">
        <v>104</v>
      </c>
      <c r="D51" s="174">
        <v>0.009615384615384616</v>
      </c>
      <c r="E51" s="175">
        <v>2.2</v>
      </c>
      <c r="F51" s="185">
        <v>2.2</v>
      </c>
      <c r="G51" s="186">
        <v>0.2</v>
      </c>
      <c r="H51" s="186">
        <v>0.6</v>
      </c>
      <c r="I51" s="186">
        <v>0.6053</v>
      </c>
      <c r="J51" s="186">
        <v>0.9</v>
      </c>
      <c r="K51" s="187">
        <v>0.5762</v>
      </c>
      <c r="L51" s="175">
        <v>12</v>
      </c>
      <c r="M51" s="175">
        <v>12</v>
      </c>
      <c r="N51" s="174">
        <v>1</v>
      </c>
      <c r="O51" s="186">
        <v>0.1</v>
      </c>
      <c r="P51" s="185">
        <v>1.5</v>
      </c>
      <c r="Q51" s="185">
        <v>0.58</v>
      </c>
      <c r="R51" s="186">
        <v>0.8</v>
      </c>
      <c r="S51" s="186">
        <v>0.8267</v>
      </c>
      <c r="T51" s="185">
        <v>1.125</v>
      </c>
      <c r="U51" s="186">
        <v>0.44</v>
      </c>
      <c r="V51" s="178">
        <v>0.06558</v>
      </c>
      <c r="W51" s="190" t="s">
        <v>517</v>
      </c>
      <c r="X51" s="180" t="s">
        <v>168</v>
      </c>
      <c r="Y51" s="181" t="s">
        <v>517</v>
      </c>
      <c r="Z51" s="180">
        <v>1</v>
      </c>
      <c r="AA51" s="181" t="s">
        <v>517</v>
      </c>
      <c r="AB51" s="182" t="e">
        <v>#REF!</v>
      </c>
      <c r="AC51" s="180">
        <v>2.067E-18</v>
      </c>
      <c r="AD51" s="191" t="e">
        <v>#REF!</v>
      </c>
      <c r="AE51" s="181" t="e">
        <v>#REF!</v>
      </c>
      <c r="AF51" s="181" t="e">
        <v>#REF!</v>
      </c>
      <c r="AG51" s="181" t="s">
        <v>393</v>
      </c>
      <c r="AH51" s="181" t="s">
        <v>36</v>
      </c>
      <c r="AI51" s="195" t="s">
        <v>395</v>
      </c>
    </row>
    <row r="52" spans="1:35" s="184" customFormat="1" ht="27.75" customHeight="1">
      <c r="A52" s="172" t="s">
        <v>451</v>
      </c>
      <c r="B52" s="173">
        <v>64</v>
      </c>
      <c r="C52" s="173">
        <v>104</v>
      </c>
      <c r="D52" s="174">
        <v>0.6153846153846154</v>
      </c>
      <c r="E52" s="175">
        <v>0.46</v>
      </c>
      <c r="F52" s="185">
        <v>1.17</v>
      </c>
      <c r="G52" s="186">
        <v>0.495</v>
      </c>
      <c r="H52" s="186">
        <v>0.605</v>
      </c>
      <c r="I52" s="186">
        <v>0.6479</v>
      </c>
      <c r="J52" s="186">
        <v>0.78</v>
      </c>
      <c r="K52" s="187">
        <v>0.2158</v>
      </c>
      <c r="L52" s="175">
        <v>12</v>
      </c>
      <c r="M52" s="175">
        <v>12</v>
      </c>
      <c r="N52" s="174">
        <v>1</v>
      </c>
      <c r="O52" s="186">
        <v>0.38</v>
      </c>
      <c r="P52" s="186">
        <v>0.91</v>
      </c>
      <c r="Q52" s="185">
        <v>0.5425</v>
      </c>
      <c r="R52" s="186">
        <v>0.66</v>
      </c>
      <c r="S52" s="186">
        <v>0.6475</v>
      </c>
      <c r="T52" s="186">
        <v>0.735</v>
      </c>
      <c r="U52" s="186">
        <v>0.157</v>
      </c>
      <c r="V52" s="178">
        <v>0.503</v>
      </c>
      <c r="W52" s="190" t="s">
        <v>517</v>
      </c>
      <c r="X52" s="180" t="s">
        <v>168</v>
      </c>
      <c r="Y52" s="181" t="s">
        <v>517</v>
      </c>
      <c r="Z52" s="180">
        <v>1</v>
      </c>
      <c r="AA52" s="181" t="s">
        <v>517</v>
      </c>
      <c r="AB52" s="182" t="e">
        <v>#REF!</v>
      </c>
      <c r="AC52" s="180">
        <v>0.2343</v>
      </c>
      <c r="AD52" s="191" t="e">
        <v>#REF!</v>
      </c>
      <c r="AE52" s="181" t="s">
        <v>185</v>
      </c>
      <c r="AF52" s="181" t="s">
        <v>517</v>
      </c>
      <c r="AG52" s="181" t="s">
        <v>517</v>
      </c>
      <c r="AH52" s="181" t="s">
        <v>36</v>
      </c>
      <c r="AI52" s="183" t="s">
        <v>186</v>
      </c>
    </row>
    <row r="53" spans="1:35" s="184" customFormat="1" ht="27.75" customHeight="1">
      <c r="A53" s="172" t="s">
        <v>452</v>
      </c>
      <c r="B53" s="173">
        <v>104</v>
      </c>
      <c r="C53" s="173">
        <v>104</v>
      </c>
      <c r="D53" s="174">
        <v>1</v>
      </c>
      <c r="E53" s="175">
        <v>0.52</v>
      </c>
      <c r="F53" s="185">
        <v>1.62</v>
      </c>
      <c r="G53" s="186">
        <v>0.8075</v>
      </c>
      <c r="H53" s="186">
        <v>0.93</v>
      </c>
      <c r="I53" s="185">
        <v>0.9615</v>
      </c>
      <c r="J53" s="185">
        <v>1.09</v>
      </c>
      <c r="K53" s="187">
        <v>0.2127</v>
      </c>
      <c r="L53" s="175">
        <v>12</v>
      </c>
      <c r="M53" s="175">
        <v>12</v>
      </c>
      <c r="N53" s="174">
        <v>1</v>
      </c>
      <c r="O53" s="186">
        <v>0.94</v>
      </c>
      <c r="P53" s="185">
        <v>1.58</v>
      </c>
      <c r="Q53" s="185">
        <v>1.163</v>
      </c>
      <c r="R53" s="185">
        <v>1.24</v>
      </c>
      <c r="S53" s="185">
        <v>1.26</v>
      </c>
      <c r="T53" s="185">
        <v>1.383</v>
      </c>
      <c r="U53" s="186">
        <v>0.1887</v>
      </c>
      <c r="V53" s="178">
        <v>7.125E-05</v>
      </c>
      <c r="W53" s="190" t="s">
        <v>393</v>
      </c>
      <c r="X53" s="180">
        <v>0.001513</v>
      </c>
      <c r="Y53" s="181" t="s">
        <v>393</v>
      </c>
      <c r="Z53" s="180">
        <v>1</v>
      </c>
      <c r="AA53" s="181" t="s">
        <v>517</v>
      </c>
      <c r="AB53" s="182" t="e">
        <v>#REF!</v>
      </c>
      <c r="AC53" s="180">
        <v>2.893E-05</v>
      </c>
      <c r="AD53" s="191" t="e">
        <v>#REF!</v>
      </c>
      <c r="AE53" s="181" t="e">
        <v>#REF!</v>
      </c>
      <c r="AF53" s="181" t="e">
        <v>#REF!</v>
      </c>
      <c r="AG53" s="181" t="s">
        <v>393</v>
      </c>
      <c r="AH53" s="181" t="s">
        <v>36</v>
      </c>
      <c r="AI53" s="195" t="s">
        <v>196</v>
      </c>
    </row>
    <row r="54" spans="1:35" s="184" customFormat="1" ht="27.75" customHeight="1">
      <c r="A54" s="172" t="s">
        <v>453</v>
      </c>
      <c r="B54" s="173">
        <v>104</v>
      </c>
      <c r="C54" s="173">
        <v>104</v>
      </c>
      <c r="D54" s="174">
        <v>1</v>
      </c>
      <c r="E54" s="175">
        <v>1.08</v>
      </c>
      <c r="F54" s="185">
        <v>2.11</v>
      </c>
      <c r="G54" s="185">
        <v>1.337</v>
      </c>
      <c r="H54" s="185">
        <v>1.57</v>
      </c>
      <c r="I54" s="185">
        <v>1.535</v>
      </c>
      <c r="J54" s="185">
        <v>1.73</v>
      </c>
      <c r="K54" s="187">
        <v>0.2535</v>
      </c>
      <c r="L54" s="175">
        <v>12</v>
      </c>
      <c r="M54" s="175">
        <v>12</v>
      </c>
      <c r="N54" s="174">
        <v>1</v>
      </c>
      <c r="O54" s="185">
        <v>1.79</v>
      </c>
      <c r="P54" s="185">
        <v>2.64</v>
      </c>
      <c r="Q54" s="185">
        <v>1.955</v>
      </c>
      <c r="R54" s="185">
        <v>2.01</v>
      </c>
      <c r="S54" s="185">
        <v>2.113</v>
      </c>
      <c r="T54" s="185">
        <v>2.265</v>
      </c>
      <c r="U54" s="186">
        <v>0.282</v>
      </c>
      <c r="V54" s="178">
        <v>6.003E-06</v>
      </c>
      <c r="W54" s="190" t="s">
        <v>393</v>
      </c>
      <c r="X54" s="180">
        <v>4.207E-07</v>
      </c>
      <c r="Y54" s="181" t="s">
        <v>393</v>
      </c>
      <c r="Z54" s="180">
        <v>6.913E-05</v>
      </c>
      <c r="AA54" s="181" t="s">
        <v>393</v>
      </c>
      <c r="AB54" s="182" t="e">
        <v>#REF!</v>
      </c>
      <c r="AC54" s="180">
        <v>5.797E-08</v>
      </c>
      <c r="AD54" s="191" t="e">
        <v>#REF!</v>
      </c>
      <c r="AE54" s="181" t="e">
        <v>#REF!</v>
      </c>
      <c r="AF54" s="181" t="e">
        <v>#REF!</v>
      </c>
      <c r="AG54" s="181" t="s">
        <v>517</v>
      </c>
      <c r="AH54" s="181" t="s">
        <v>36</v>
      </c>
      <c r="AI54" s="195" t="s">
        <v>197</v>
      </c>
    </row>
    <row r="55" spans="1:35" s="184" customFormat="1" ht="27.75" customHeight="1">
      <c r="A55" s="172" t="s">
        <v>454</v>
      </c>
      <c r="B55" s="173">
        <v>96</v>
      </c>
      <c r="C55" s="173">
        <v>104</v>
      </c>
      <c r="D55" s="174">
        <v>0.9230769230769231</v>
      </c>
      <c r="E55" s="175">
        <v>0.494</v>
      </c>
      <c r="F55" s="185">
        <v>2.36</v>
      </c>
      <c r="G55" s="185">
        <v>0.8922</v>
      </c>
      <c r="H55" s="185">
        <v>1.065</v>
      </c>
      <c r="I55" s="185">
        <v>1.112</v>
      </c>
      <c r="J55" s="185">
        <v>1.245</v>
      </c>
      <c r="K55" s="187">
        <v>0.3472</v>
      </c>
      <c r="L55" s="175">
        <v>12</v>
      </c>
      <c r="M55" s="175">
        <v>12</v>
      </c>
      <c r="N55" s="174">
        <v>1</v>
      </c>
      <c r="O55" s="185">
        <v>1.72</v>
      </c>
      <c r="P55" s="185">
        <v>2.99</v>
      </c>
      <c r="Q55" s="185">
        <v>1.827</v>
      </c>
      <c r="R55" s="185">
        <v>2.255</v>
      </c>
      <c r="S55" s="185">
        <v>2.223</v>
      </c>
      <c r="T55" s="185">
        <v>2.47</v>
      </c>
      <c r="U55" s="186">
        <v>0.4139</v>
      </c>
      <c r="V55" s="178">
        <v>3.563E-07</v>
      </c>
      <c r="W55" s="190" t="s">
        <v>393</v>
      </c>
      <c r="X55" s="180" t="s">
        <v>168</v>
      </c>
      <c r="Y55" s="181" t="s">
        <v>517</v>
      </c>
      <c r="Z55" s="180">
        <v>6.913E-05</v>
      </c>
      <c r="AA55" s="181" t="s">
        <v>393</v>
      </c>
      <c r="AB55" s="182" t="e">
        <v>#REF!</v>
      </c>
      <c r="AC55" s="180">
        <v>3.151E-08</v>
      </c>
      <c r="AD55" s="191" t="e">
        <v>#REF!</v>
      </c>
      <c r="AE55" s="181" t="e">
        <v>#REF!</v>
      </c>
      <c r="AF55" s="181" t="e">
        <v>#REF!</v>
      </c>
      <c r="AG55" s="181" t="s">
        <v>393</v>
      </c>
      <c r="AH55" s="181" t="s">
        <v>36</v>
      </c>
      <c r="AI55" s="195" t="s">
        <v>196</v>
      </c>
    </row>
    <row r="56" spans="1:35" s="184" customFormat="1" ht="27.75" customHeight="1">
      <c r="A56" s="172" t="s">
        <v>455</v>
      </c>
      <c r="B56" s="173">
        <v>120</v>
      </c>
      <c r="C56" s="173">
        <v>120</v>
      </c>
      <c r="D56" s="174">
        <v>1</v>
      </c>
      <c r="E56" s="175">
        <v>17.8</v>
      </c>
      <c r="F56" s="176">
        <v>35</v>
      </c>
      <c r="G56" s="176">
        <v>22.88</v>
      </c>
      <c r="H56" s="176">
        <v>24.5</v>
      </c>
      <c r="I56" s="176">
        <v>25.19</v>
      </c>
      <c r="J56" s="176">
        <v>27.05</v>
      </c>
      <c r="K56" s="190">
        <v>3.256</v>
      </c>
      <c r="L56" s="175">
        <v>49</v>
      </c>
      <c r="M56" s="175">
        <v>49</v>
      </c>
      <c r="N56" s="174">
        <v>1</v>
      </c>
      <c r="O56" s="185">
        <v>9.44</v>
      </c>
      <c r="P56" s="176">
        <v>30.8</v>
      </c>
      <c r="Q56" s="176">
        <v>23.9</v>
      </c>
      <c r="R56" s="176">
        <v>25.9</v>
      </c>
      <c r="S56" s="176">
        <v>24.55</v>
      </c>
      <c r="T56" s="176">
        <v>27.8</v>
      </c>
      <c r="U56" s="185">
        <v>5.079</v>
      </c>
      <c r="V56" s="178">
        <v>0.7923</v>
      </c>
      <c r="W56" s="190" t="s">
        <v>517</v>
      </c>
      <c r="X56" s="180">
        <v>0.241</v>
      </c>
      <c r="Y56" s="181" t="s">
        <v>517</v>
      </c>
      <c r="Z56" s="180">
        <v>1</v>
      </c>
      <c r="AA56" s="181" t="s">
        <v>517</v>
      </c>
      <c r="AB56" s="182" t="e">
        <v>#REF!</v>
      </c>
      <c r="AC56" s="180">
        <v>0.1517</v>
      </c>
      <c r="AD56" s="191" t="e">
        <v>#REF!</v>
      </c>
      <c r="AE56" s="181" t="s">
        <v>185</v>
      </c>
      <c r="AF56" s="181" t="s">
        <v>517</v>
      </c>
      <c r="AG56" s="181" t="s">
        <v>517</v>
      </c>
      <c r="AH56" s="181" t="s">
        <v>36</v>
      </c>
      <c r="AI56" s="183" t="s">
        <v>186</v>
      </c>
    </row>
    <row r="57" spans="1:35" s="184" customFormat="1" ht="27.75" customHeight="1">
      <c r="A57" s="172" t="s">
        <v>274</v>
      </c>
      <c r="B57" s="173">
        <v>0</v>
      </c>
      <c r="C57" s="173">
        <v>104</v>
      </c>
      <c r="D57" s="174">
        <v>0</v>
      </c>
      <c r="E57" s="175" t="s">
        <v>168</v>
      </c>
      <c r="F57" s="176" t="s">
        <v>168</v>
      </c>
      <c r="G57" s="186" t="s">
        <v>168</v>
      </c>
      <c r="H57" s="186" t="s">
        <v>168</v>
      </c>
      <c r="I57" s="186" t="s">
        <v>168</v>
      </c>
      <c r="J57" s="186" t="s">
        <v>168</v>
      </c>
      <c r="K57" s="187" t="s">
        <v>168</v>
      </c>
      <c r="L57" s="175">
        <v>12</v>
      </c>
      <c r="M57" s="175">
        <v>12</v>
      </c>
      <c r="N57" s="174">
        <v>1</v>
      </c>
      <c r="O57" s="185">
        <v>1.19</v>
      </c>
      <c r="P57" s="185">
        <v>1.7</v>
      </c>
      <c r="Q57" s="185">
        <v>1.405</v>
      </c>
      <c r="R57" s="185">
        <v>1.515</v>
      </c>
      <c r="S57" s="185">
        <v>1.479</v>
      </c>
      <c r="T57" s="185">
        <v>1.542</v>
      </c>
      <c r="U57" s="186">
        <v>0.1427</v>
      </c>
      <c r="V57" s="178">
        <v>3.885E-14</v>
      </c>
      <c r="W57" s="190" t="s">
        <v>393</v>
      </c>
      <c r="X57" s="180" t="s">
        <v>168</v>
      </c>
      <c r="Y57" s="181" t="s">
        <v>517</v>
      </c>
      <c r="Z57" s="180" t="s">
        <v>168</v>
      </c>
      <c r="AA57" s="181" t="s">
        <v>517</v>
      </c>
      <c r="AB57" s="182" t="e">
        <v>#REF!</v>
      </c>
      <c r="AC57" s="180">
        <v>4.928E-27</v>
      </c>
      <c r="AD57" s="191" t="e">
        <v>#REF!</v>
      </c>
      <c r="AE57" s="181" t="e">
        <v>#REF!</v>
      </c>
      <c r="AF57" s="181" t="e">
        <v>#REF!</v>
      </c>
      <c r="AG57" s="181" t="s">
        <v>393</v>
      </c>
      <c r="AH57" s="181" t="s">
        <v>36</v>
      </c>
      <c r="AI57" s="195" t="s">
        <v>196</v>
      </c>
    </row>
    <row r="58" spans="1:35" s="184" customFormat="1" ht="27.75" customHeight="1">
      <c r="A58" s="172" t="s">
        <v>456</v>
      </c>
      <c r="B58" s="173">
        <v>104</v>
      </c>
      <c r="C58" s="173">
        <v>104</v>
      </c>
      <c r="D58" s="174">
        <v>1</v>
      </c>
      <c r="E58" s="175">
        <v>1.08</v>
      </c>
      <c r="F58" s="185">
        <v>2.11</v>
      </c>
      <c r="G58" s="185">
        <v>1.337</v>
      </c>
      <c r="H58" s="185">
        <v>1.57</v>
      </c>
      <c r="I58" s="185">
        <v>1.535</v>
      </c>
      <c r="J58" s="185">
        <v>1.73</v>
      </c>
      <c r="K58" s="187">
        <v>0.2535</v>
      </c>
      <c r="L58" s="175">
        <v>12</v>
      </c>
      <c r="M58" s="175">
        <v>12</v>
      </c>
      <c r="N58" s="174">
        <v>1</v>
      </c>
      <c r="O58" s="185">
        <v>3.3</v>
      </c>
      <c r="P58" s="185">
        <v>8.7</v>
      </c>
      <c r="Q58" s="185">
        <v>3.55</v>
      </c>
      <c r="R58" s="185">
        <v>4.05</v>
      </c>
      <c r="S58" s="185">
        <v>4.367</v>
      </c>
      <c r="T58" s="185">
        <v>4.525</v>
      </c>
      <c r="U58" s="185">
        <v>1.46</v>
      </c>
      <c r="V58" s="178">
        <v>1.615E-05</v>
      </c>
      <c r="W58" s="190" t="s">
        <v>393</v>
      </c>
      <c r="X58" s="180">
        <v>1.966E-10</v>
      </c>
      <c r="Y58" s="181" t="s">
        <v>393</v>
      </c>
      <c r="Z58" s="180">
        <v>1.454E-16</v>
      </c>
      <c r="AA58" s="181" t="s">
        <v>393</v>
      </c>
      <c r="AB58" s="182" t="e">
        <v>#REF!</v>
      </c>
      <c r="AC58" s="180">
        <v>7.661E-09</v>
      </c>
      <c r="AD58" s="191" t="e">
        <v>#REF!</v>
      </c>
      <c r="AE58" s="181" t="e">
        <v>#REF!</v>
      </c>
      <c r="AF58" s="181" t="e">
        <v>#REF!</v>
      </c>
      <c r="AG58" s="181" t="s">
        <v>517</v>
      </c>
      <c r="AH58" s="181" t="s">
        <v>36</v>
      </c>
      <c r="AI58" s="195" t="s">
        <v>198</v>
      </c>
    </row>
    <row r="59" spans="1:35" s="184" customFormat="1" ht="27.75" customHeight="1">
      <c r="A59" s="172" t="s">
        <v>457</v>
      </c>
      <c r="B59" s="173">
        <v>96</v>
      </c>
      <c r="C59" s="173">
        <v>104</v>
      </c>
      <c r="D59" s="174">
        <v>0.9230769230769231</v>
      </c>
      <c r="E59" s="175">
        <v>0.494</v>
      </c>
      <c r="F59" s="185">
        <v>2.36</v>
      </c>
      <c r="G59" s="185">
        <v>0.8922</v>
      </c>
      <c r="H59" s="185">
        <v>1.065</v>
      </c>
      <c r="I59" s="185">
        <v>1.112</v>
      </c>
      <c r="J59" s="185">
        <v>1.245</v>
      </c>
      <c r="K59" s="187">
        <v>0.3472</v>
      </c>
      <c r="L59" s="175">
        <v>49</v>
      </c>
      <c r="M59" s="175">
        <v>49</v>
      </c>
      <c r="N59" s="174">
        <v>1</v>
      </c>
      <c r="O59" s="186">
        <v>0.925</v>
      </c>
      <c r="P59" s="185">
        <v>4.52</v>
      </c>
      <c r="Q59" s="185">
        <v>1.52</v>
      </c>
      <c r="R59" s="185">
        <v>1.91</v>
      </c>
      <c r="S59" s="185">
        <v>2.012</v>
      </c>
      <c r="T59" s="185">
        <v>2.35</v>
      </c>
      <c r="U59" s="186">
        <v>0.7012</v>
      </c>
      <c r="V59" s="178">
        <v>3.703E-12</v>
      </c>
      <c r="W59" s="177" t="s">
        <v>393</v>
      </c>
      <c r="X59" s="180" t="s">
        <v>168</v>
      </c>
      <c r="Y59" s="181" t="s">
        <v>517</v>
      </c>
      <c r="Z59" s="180">
        <v>7.104E-09</v>
      </c>
      <c r="AA59" s="181" t="s">
        <v>393</v>
      </c>
      <c r="AB59" s="182" t="e">
        <v>#REF!</v>
      </c>
      <c r="AC59" s="180">
        <v>6.663E-16</v>
      </c>
      <c r="AD59" s="181" t="e">
        <v>#REF!</v>
      </c>
      <c r="AE59" s="181" t="e">
        <v>#REF!</v>
      </c>
      <c r="AF59" s="181" t="e">
        <v>#REF!</v>
      </c>
      <c r="AG59" s="181" t="s">
        <v>393</v>
      </c>
      <c r="AH59" s="181" t="s">
        <v>36</v>
      </c>
      <c r="AI59" s="195" t="s">
        <v>196</v>
      </c>
    </row>
    <row r="60" spans="1:35" s="184" customFormat="1" ht="27.75" customHeight="1">
      <c r="A60" s="172" t="s">
        <v>458</v>
      </c>
      <c r="B60" s="173">
        <v>68</v>
      </c>
      <c r="C60" s="173">
        <v>84</v>
      </c>
      <c r="D60" s="174">
        <v>0.8095238095238095</v>
      </c>
      <c r="E60" s="175">
        <v>1.15</v>
      </c>
      <c r="F60" s="185">
        <v>2.94</v>
      </c>
      <c r="G60" s="185">
        <v>1.667</v>
      </c>
      <c r="H60" s="185">
        <v>1.96</v>
      </c>
      <c r="I60" s="185">
        <v>1.916</v>
      </c>
      <c r="J60" s="185">
        <v>2.17</v>
      </c>
      <c r="K60" s="187">
        <v>0.4046</v>
      </c>
      <c r="L60" s="175">
        <v>45</v>
      </c>
      <c r="M60" s="175">
        <v>49</v>
      </c>
      <c r="N60" s="174">
        <v>0.9183673469387755</v>
      </c>
      <c r="O60" s="186">
        <v>0.781</v>
      </c>
      <c r="P60" s="185">
        <v>3.25</v>
      </c>
      <c r="Q60" s="185">
        <v>1.76</v>
      </c>
      <c r="R60" s="185">
        <v>2.04</v>
      </c>
      <c r="S60" s="185">
        <v>2.144</v>
      </c>
      <c r="T60" s="185">
        <v>2.42</v>
      </c>
      <c r="U60" s="186">
        <v>0.5851</v>
      </c>
      <c r="V60" s="178">
        <v>0.0091</v>
      </c>
      <c r="W60" s="190" t="s">
        <v>393</v>
      </c>
      <c r="X60" s="180" t="s">
        <v>168</v>
      </c>
      <c r="Y60" s="181" t="s">
        <v>517</v>
      </c>
      <c r="Z60" s="180">
        <v>0.05182</v>
      </c>
      <c r="AA60" s="181" t="s">
        <v>517</v>
      </c>
      <c r="AB60" s="182" t="e">
        <v>#REF!</v>
      </c>
      <c r="AC60" s="180">
        <v>0.02308</v>
      </c>
      <c r="AD60" s="191" t="e">
        <v>#REF!</v>
      </c>
      <c r="AE60" s="191" t="e">
        <v>#REF!</v>
      </c>
      <c r="AF60" s="191" t="e">
        <v>#REF!</v>
      </c>
      <c r="AG60" s="181" t="s">
        <v>517</v>
      </c>
      <c r="AH60" s="181" t="s">
        <v>36</v>
      </c>
      <c r="AI60" s="195" t="s">
        <v>199</v>
      </c>
    </row>
    <row r="61" spans="1:35" s="184" customFormat="1" ht="27.75" customHeight="1">
      <c r="A61" s="172" t="s">
        <v>275</v>
      </c>
      <c r="B61" s="173" t="s">
        <v>168</v>
      </c>
      <c r="C61" s="173" t="s">
        <v>168</v>
      </c>
      <c r="D61" s="174" t="s">
        <v>168</v>
      </c>
      <c r="E61" s="175" t="s">
        <v>168</v>
      </c>
      <c r="F61" s="176" t="s">
        <v>168</v>
      </c>
      <c r="G61" s="176" t="s">
        <v>168</v>
      </c>
      <c r="H61" s="176" t="s">
        <v>168</v>
      </c>
      <c r="I61" s="176" t="s">
        <v>168</v>
      </c>
      <c r="J61" s="176" t="s">
        <v>168</v>
      </c>
      <c r="K61" s="177" t="s">
        <v>168</v>
      </c>
      <c r="L61" s="175">
        <v>12</v>
      </c>
      <c r="M61" s="175">
        <v>12</v>
      </c>
      <c r="N61" s="174">
        <v>1</v>
      </c>
      <c r="O61" s="175">
        <v>1.79</v>
      </c>
      <c r="P61" s="175">
        <v>2.64</v>
      </c>
      <c r="Q61" s="176" t="s">
        <v>168</v>
      </c>
      <c r="R61" s="176" t="s">
        <v>168</v>
      </c>
      <c r="S61" s="176" t="s">
        <v>168</v>
      </c>
      <c r="T61" s="176" t="s">
        <v>168</v>
      </c>
      <c r="U61" s="176" t="s">
        <v>168</v>
      </c>
      <c r="V61" s="178" t="s">
        <v>168</v>
      </c>
      <c r="W61" s="200" t="s">
        <v>517</v>
      </c>
      <c r="X61" s="188" t="s">
        <v>168</v>
      </c>
      <c r="Y61" s="201" t="s">
        <v>517</v>
      </c>
      <c r="Z61" s="188" t="s">
        <v>168</v>
      </c>
      <c r="AA61" s="201" t="s">
        <v>517</v>
      </c>
      <c r="AB61" s="201" t="s">
        <v>168</v>
      </c>
      <c r="AC61" s="188" t="s">
        <v>168</v>
      </c>
      <c r="AD61" s="181" t="s">
        <v>185</v>
      </c>
      <c r="AE61" s="181" t="s">
        <v>168</v>
      </c>
      <c r="AF61" s="181" t="s">
        <v>393</v>
      </c>
      <c r="AG61" s="181" t="s">
        <v>517</v>
      </c>
      <c r="AH61" s="181" t="s">
        <v>36</v>
      </c>
      <c r="AI61" s="195" t="s">
        <v>374</v>
      </c>
    </row>
    <row r="62" spans="1:35" s="184" customFormat="1" ht="27.75" customHeight="1">
      <c r="A62" s="172" t="s">
        <v>276</v>
      </c>
      <c r="B62" s="173" t="s">
        <v>168</v>
      </c>
      <c r="C62" s="173" t="s">
        <v>168</v>
      </c>
      <c r="D62" s="174" t="s">
        <v>168</v>
      </c>
      <c r="E62" s="175" t="s">
        <v>168</v>
      </c>
      <c r="F62" s="176" t="s">
        <v>168</v>
      </c>
      <c r="G62" s="176" t="s">
        <v>168</v>
      </c>
      <c r="H62" s="176" t="s">
        <v>168</v>
      </c>
      <c r="I62" s="176" t="s">
        <v>168</v>
      </c>
      <c r="J62" s="176" t="s">
        <v>168</v>
      </c>
      <c r="K62" s="177" t="s">
        <v>168</v>
      </c>
      <c r="L62" s="175">
        <v>12</v>
      </c>
      <c r="M62" s="175">
        <v>12</v>
      </c>
      <c r="N62" s="174">
        <v>1</v>
      </c>
      <c r="O62" s="175">
        <v>1.72</v>
      </c>
      <c r="P62" s="175">
        <v>2.99</v>
      </c>
      <c r="Q62" s="176" t="s">
        <v>168</v>
      </c>
      <c r="R62" s="176" t="s">
        <v>168</v>
      </c>
      <c r="S62" s="176" t="s">
        <v>168</v>
      </c>
      <c r="T62" s="176" t="s">
        <v>168</v>
      </c>
      <c r="U62" s="176" t="s">
        <v>168</v>
      </c>
      <c r="V62" s="178" t="s">
        <v>168</v>
      </c>
      <c r="W62" s="200" t="s">
        <v>517</v>
      </c>
      <c r="X62" s="188" t="s">
        <v>168</v>
      </c>
      <c r="Y62" s="201" t="s">
        <v>517</v>
      </c>
      <c r="Z62" s="188" t="s">
        <v>168</v>
      </c>
      <c r="AA62" s="201" t="s">
        <v>517</v>
      </c>
      <c r="AB62" s="201" t="s">
        <v>168</v>
      </c>
      <c r="AC62" s="188" t="s">
        <v>168</v>
      </c>
      <c r="AD62" s="181" t="s">
        <v>185</v>
      </c>
      <c r="AE62" s="181" t="s">
        <v>168</v>
      </c>
      <c r="AF62" s="181" t="s">
        <v>393</v>
      </c>
      <c r="AG62" s="181" t="s">
        <v>393</v>
      </c>
      <c r="AH62" s="181" t="s">
        <v>36</v>
      </c>
      <c r="AI62" s="195" t="s">
        <v>395</v>
      </c>
    </row>
    <row r="63" spans="1:35" s="184" customFormat="1" ht="27.75" customHeight="1">
      <c r="A63" s="172" t="s">
        <v>459</v>
      </c>
      <c r="B63" s="173">
        <v>120</v>
      </c>
      <c r="C63" s="173">
        <v>120</v>
      </c>
      <c r="D63" s="174">
        <v>1</v>
      </c>
      <c r="E63" s="175">
        <v>0.33</v>
      </c>
      <c r="F63" s="185">
        <v>0.72</v>
      </c>
      <c r="G63" s="186">
        <v>0.48</v>
      </c>
      <c r="H63" s="186">
        <v>0.54</v>
      </c>
      <c r="I63" s="186">
        <v>0.5405</v>
      </c>
      <c r="J63" s="186">
        <v>0.6025</v>
      </c>
      <c r="K63" s="187">
        <v>0.09088</v>
      </c>
      <c r="L63" s="175">
        <v>49</v>
      </c>
      <c r="M63" s="175">
        <v>49</v>
      </c>
      <c r="N63" s="174">
        <v>1</v>
      </c>
      <c r="O63" s="186">
        <v>0.234</v>
      </c>
      <c r="P63" s="185">
        <v>1.02</v>
      </c>
      <c r="Q63" s="186">
        <v>0.5</v>
      </c>
      <c r="R63" s="186">
        <v>0.56</v>
      </c>
      <c r="S63" s="186">
        <v>0.5559</v>
      </c>
      <c r="T63" s="186">
        <v>0.62</v>
      </c>
      <c r="U63" s="186">
        <v>0.1216</v>
      </c>
      <c r="V63" s="178">
        <v>0.213</v>
      </c>
      <c r="W63" s="190" t="s">
        <v>517</v>
      </c>
      <c r="X63" s="180">
        <v>0.294</v>
      </c>
      <c r="Y63" s="181" t="s">
        <v>517</v>
      </c>
      <c r="Z63" s="180">
        <v>0.2899</v>
      </c>
      <c r="AA63" s="181" t="s">
        <v>517</v>
      </c>
      <c r="AB63" s="182" t="e">
        <v>#REF!</v>
      </c>
      <c r="AC63" s="180">
        <v>0.1321</v>
      </c>
      <c r="AD63" s="181" t="e">
        <v>#REF!</v>
      </c>
      <c r="AE63" s="181" t="s">
        <v>185</v>
      </c>
      <c r="AF63" s="181" t="s">
        <v>517</v>
      </c>
      <c r="AG63" s="181" t="s">
        <v>517</v>
      </c>
      <c r="AH63" s="181" t="s">
        <v>36</v>
      </c>
      <c r="AI63" s="195" t="s">
        <v>200</v>
      </c>
    </row>
    <row r="64" spans="1:35" s="184" customFormat="1" ht="27.75" customHeight="1">
      <c r="A64" s="172" t="s">
        <v>460</v>
      </c>
      <c r="B64" s="173">
        <v>120</v>
      </c>
      <c r="C64" s="173">
        <v>120</v>
      </c>
      <c r="D64" s="174">
        <v>1</v>
      </c>
      <c r="E64" s="175">
        <v>1.07</v>
      </c>
      <c r="F64" s="185">
        <v>2.28</v>
      </c>
      <c r="G64" s="185">
        <v>1.478</v>
      </c>
      <c r="H64" s="185">
        <v>1.705</v>
      </c>
      <c r="I64" s="185">
        <v>1.687</v>
      </c>
      <c r="J64" s="185">
        <v>1.903</v>
      </c>
      <c r="K64" s="187">
        <v>0.2775</v>
      </c>
      <c r="L64" s="175">
        <v>49</v>
      </c>
      <c r="M64" s="175">
        <v>49</v>
      </c>
      <c r="N64" s="174">
        <v>1</v>
      </c>
      <c r="O64" s="186">
        <v>0.551</v>
      </c>
      <c r="P64" s="185">
        <v>2.64</v>
      </c>
      <c r="Q64" s="186">
        <v>1.49</v>
      </c>
      <c r="R64" s="186">
        <v>1.75</v>
      </c>
      <c r="S64" s="186">
        <v>1.708</v>
      </c>
      <c r="T64" s="186">
        <v>1.96</v>
      </c>
      <c r="U64" s="186">
        <v>0.4298</v>
      </c>
      <c r="V64" s="178">
        <v>0.3771</v>
      </c>
      <c r="W64" s="187" t="s">
        <v>517</v>
      </c>
      <c r="X64" s="180">
        <v>0.2027</v>
      </c>
      <c r="Y64" s="181" t="s">
        <v>517</v>
      </c>
      <c r="Z64" s="180">
        <v>0.006461</v>
      </c>
      <c r="AA64" s="181" t="s">
        <v>393</v>
      </c>
      <c r="AB64" s="182" t="e">
        <v>#REF!</v>
      </c>
      <c r="AC64" s="180">
        <v>0.2986</v>
      </c>
      <c r="AD64" s="191" t="e">
        <v>#REF!</v>
      </c>
      <c r="AE64" s="191" t="s">
        <v>185</v>
      </c>
      <c r="AF64" s="191" t="s">
        <v>517</v>
      </c>
      <c r="AG64" s="181" t="s">
        <v>517</v>
      </c>
      <c r="AH64" s="181" t="s">
        <v>36</v>
      </c>
      <c r="AI64" s="195" t="s">
        <v>201</v>
      </c>
    </row>
    <row r="65" spans="1:35" s="184" customFormat="1" ht="27.75" customHeight="1">
      <c r="A65" s="172" t="s">
        <v>461</v>
      </c>
      <c r="B65" s="173">
        <v>120</v>
      </c>
      <c r="C65" s="173">
        <v>120</v>
      </c>
      <c r="D65" s="174">
        <v>1</v>
      </c>
      <c r="E65" s="175">
        <v>0.66</v>
      </c>
      <c r="F65" s="185">
        <v>3.01</v>
      </c>
      <c r="G65" s="185">
        <v>0.98</v>
      </c>
      <c r="H65" s="185">
        <v>1.19</v>
      </c>
      <c r="I65" s="185">
        <v>1.246</v>
      </c>
      <c r="J65" s="185">
        <v>1.395</v>
      </c>
      <c r="K65" s="187">
        <v>0.3828</v>
      </c>
      <c r="L65" s="175">
        <v>49</v>
      </c>
      <c r="M65" s="175">
        <v>49</v>
      </c>
      <c r="N65" s="174">
        <v>1</v>
      </c>
      <c r="O65" s="186">
        <v>0.84</v>
      </c>
      <c r="P65" s="185">
        <v>3.35</v>
      </c>
      <c r="Q65" s="185">
        <v>1.24</v>
      </c>
      <c r="R65" s="185">
        <v>1.59</v>
      </c>
      <c r="S65" s="185">
        <v>1.674</v>
      </c>
      <c r="T65" s="185">
        <v>1.95</v>
      </c>
      <c r="U65" s="186">
        <v>0.5599</v>
      </c>
      <c r="V65" s="178">
        <v>3.14E-06</v>
      </c>
      <c r="W65" s="190" t="s">
        <v>393</v>
      </c>
      <c r="X65" s="180">
        <v>4.27E-05</v>
      </c>
      <c r="Y65" s="181" t="s">
        <v>393</v>
      </c>
      <c r="Z65" s="180">
        <v>0.08284</v>
      </c>
      <c r="AA65" s="181" t="s">
        <v>517</v>
      </c>
      <c r="AB65" s="182" t="e">
        <v>#REF!</v>
      </c>
      <c r="AC65" s="180">
        <v>1.261E-07</v>
      </c>
      <c r="AD65" s="181" t="e">
        <v>#REF!</v>
      </c>
      <c r="AE65" s="181" t="e">
        <v>#REF!</v>
      </c>
      <c r="AF65" s="181" t="e">
        <v>#REF!</v>
      </c>
      <c r="AG65" s="181" t="s">
        <v>393</v>
      </c>
      <c r="AH65" s="181" t="s">
        <v>36</v>
      </c>
      <c r="AI65" s="195" t="s">
        <v>395</v>
      </c>
    </row>
    <row r="66" spans="1:35" s="184" customFormat="1" ht="27.75" customHeight="1">
      <c r="A66" s="172" t="s">
        <v>462</v>
      </c>
      <c r="B66" s="173">
        <v>120</v>
      </c>
      <c r="C66" s="173">
        <v>120</v>
      </c>
      <c r="D66" s="174">
        <v>1</v>
      </c>
      <c r="E66" s="185">
        <v>1.05</v>
      </c>
      <c r="F66" s="185">
        <v>2.23</v>
      </c>
      <c r="G66" s="185">
        <v>1.407</v>
      </c>
      <c r="H66" s="185">
        <v>1.57</v>
      </c>
      <c r="I66" s="185">
        <v>1.614</v>
      </c>
      <c r="J66" s="185">
        <v>1.802</v>
      </c>
      <c r="K66" s="187">
        <v>0.2657</v>
      </c>
      <c r="L66" s="175">
        <v>49</v>
      </c>
      <c r="M66" s="175">
        <v>49</v>
      </c>
      <c r="N66" s="174">
        <v>1</v>
      </c>
      <c r="O66" s="186">
        <v>0.549</v>
      </c>
      <c r="P66" s="186">
        <v>2.64</v>
      </c>
      <c r="Q66" s="185">
        <v>1.41</v>
      </c>
      <c r="R66" s="185">
        <v>1.51</v>
      </c>
      <c r="S66" s="185">
        <v>1.521</v>
      </c>
      <c r="T66" s="185">
        <v>1.76</v>
      </c>
      <c r="U66" s="186">
        <v>0.3691</v>
      </c>
      <c r="V66" s="178">
        <v>0.944</v>
      </c>
      <c r="W66" s="190" t="s">
        <v>517</v>
      </c>
      <c r="X66" s="180">
        <v>0.7126</v>
      </c>
      <c r="Y66" s="181" t="s">
        <v>517</v>
      </c>
      <c r="Z66" s="180">
        <v>0.2899</v>
      </c>
      <c r="AA66" s="181" t="s">
        <v>517</v>
      </c>
      <c r="AB66" s="182" t="e">
        <v>#REF!</v>
      </c>
      <c r="AC66" s="180">
        <v>0.9215</v>
      </c>
      <c r="AD66" s="191" t="e">
        <v>#REF!</v>
      </c>
      <c r="AE66" s="191" t="s">
        <v>185</v>
      </c>
      <c r="AF66" s="191" t="s">
        <v>517</v>
      </c>
      <c r="AG66" s="181" t="s">
        <v>517</v>
      </c>
      <c r="AH66" s="181" t="s">
        <v>36</v>
      </c>
      <c r="AI66" s="183" t="s">
        <v>186</v>
      </c>
    </row>
    <row r="67" spans="1:35" s="184" customFormat="1" ht="27.75" customHeight="1">
      <c r="A67" s="172" t="s">
        <v>463</v>
      </c>
      <c r="B67" s="173">
        <v>65</v>
      </c>
      <c r="C67" s="173">
        <v>120</v>
      </c>
      <c r="D67" s="174">
        <v>0.5416666666666666</v>
      </c>
      <c r="E67" s="175">
        <v>1.11</v>
      </c>
      <c r="F67" s="185">
        <v>2.5</v>
      </c>
      <c r="G67" s="186">
        <v>0.745</v>
      </c>
      <c r="H67" s="185">
        <v>1.255</v>
      </c>
      <c r="I67" s="185">
        <v>1.165</v>
      </c>
      <c r="J67" s="185">
        <v>1.625</v>
      </c>
      <c r="K67" s="187">
        <v>0.6305</v>
      </c>
      <c r="L67" s="175">
        <v>13</v>
      </c>
      <c r="M67" s="175">
        <v>49</v>
      </c>
      <c r="N67" s="174">
        <v>0.2653061224489796</v>
      </c>
      <c r="O67" s="185">
        <v>1.19</v>
      </c>
      <c r="P67" s="185">
        <v>2.3</v>
      </c>
      <c r="Q67" s="185">
        <v>1.51</v>
      </c>
      <c r="R67" s="185">
        <v>1.81</v>
      </c>
      <c r="S67" s="185">
        <v>2.143</v>
      </c>
      <c r="T67" s="185">
        <v>2.63</v>
      </c>
      <c r="U67" s="186">
        <v>0.8345</v>
      </c>
      <c r="V67" s="178">
        <v>1.085E-10</v>
      </c>
      <c r="W67" s="190" t="s">
        <v>393</v>
      </c>
      <c r="X67" s="180" t="s">
        <v>168</v>
      </c>
      <c r="Y67" s="181" t="s">
        <v>517</v>
      </c>
      <c r="Z67" s="180">
        <v>1</v>
      </c>
      <c r="AA67" s="181" t="s">
        <v>517</v>
      </c>
      <c r="AB67" s="182" t="e">
        <v>#REF!</v>
      </c>
      <c r="AC67" s="180">
        <v>0.4607</v>
      </c>
      <c r="AD67" s="191" t="e">
        <v>#REF!</v>
      </c>
      <c r="AE67" s="191" t="s">
        <v>185</v>
      </c>
      <c r="AF67" s="191" t="s">
        <v>517</v>
      </c>
      <c r="AG67" s="181" t="s">
        <v>393</v>
      </c>
      <c r="AH67" s="181" t="s">
        <v>36</v>
      </c>
      <c r="AI67" s="195" t="s">
        <v>395</v>
      </c>
    </row>
    <row r="68" spans="1:35" s="184" customFormat="1" ht="27.75" customHeight="1">
      <c r="A68" s="172" t="s">
        <v>487</v>
      </c>
      <c r="B68" s="173">
        <v>61</v>
      </c>
      <c r="C68" s="173">
        <v>120</v>
      </c>
      <c r="D68" s="174">
        <v>0.5083333333333333</v>
      </c>
      <c r="E68" s="175">
        <v>0.53</v>
      </c>
      <c r="F68" s="185">
        <v>2.84</v>
      </c>
      <c r="G68" s="186">
        <v>0.83</v>
      </c>
      <c r="H68" s="185">
        <v>0.99</v>
      </c>
      <c r="I68" s="185">
        <v>1.109</v>
      </c>
      <c r="J68" s="185">
        <v>1.212</v>
      </c>
      <c r="K68" s="187">
        <v>0.4571</v>
      </c>
      <c r="L68" s="175">
        <v>49</v>
      </c>
      <c r="M68" s="175">
        <v>49</v>
      </c>
      <c r="N68" s="174">
        <v>1</v>
      </c>
      <c r="O68" s="186">
        <v>0.557</v>
      </c>
      <c r="P68" s="185">
        <v>3.69</v>
      </c>
      <c r="Q68" s="185">
        <v>1.13</v>
      </c>
      <c r="R68" s="185">
        <v>1.54</v>
      </c>
      <c r="S68" s="185">
        <v>1.598</v>
      </c>
      <c r="T68" s="185">
        <v>1.96</v>
      </c>
      <c r="U68" s="186">
        <v>0.6099</v>
      </c>
      <c r="V68" s="178">
        <v>1.591E-06</v>
      </c>
      <c r="W68" s="190" t="s">
        <v>393</v>
      </c>
      <c r="X68" s="180" t="s">
        <v>168</v>
      </c>
      <c r="Y68" s="181" t="s">
        <v>517</v>
      </c>
      <c r="Z68" s="180">
        <v>0.08284</v>
      </c>
      <c r="AA68" s="181" t="s">
        <v>517</v>
      </c>
      <c r="AB68" s="182" t="e">
        <v>#REF!</v>
      </c>
      <c r="AC68" s="180">
        <v>7.829E-11</v>
      </c>
      <c r="AD68" s="191" t="e">
        <v>#REF!</v>
      </c>
      <c r="AE68" s="191" t="e">
        <v>#REF!</v>
      </c>
      <c r="AF68" s="191" t="e">
        <v>#REF!</v>
      </c>
      <c r="AG68" s="181" t="s">
        <v>393</v>
      </c>
      <c r="AH68" s="181" t="s">
        <v>36</v>
      </c>
      <c r="AI68" s="195" t="s">
        <v>196</v>
      </c>
    </row>
    <row r="69" spans="1:35" s="184" customFormat="1" ht="27.75" customHeight="1">
      <c r="A69" s="172" t="s">
        <v>488</v>
      </c>
      <c r="B69" s="173">
        <v>54</v>
      </c>
      <c r="C69" s="173">
        <v>120</v>
      </c>
      <c r="D69" s="174">
        <v>0.45</v>
      </c>
      <c r="E69" s="175">
        <v>0.037</v>
      </c>
      <c r="F69" s="186">
        <v>0.21</v>
      </c>
      <c r="G69" s="193">
        <v>0.04275</v>
      </c>
      <c r="H69" s="193">
        <v>0.059</v>
      </c>
      <c r="I69" s="193">
        <v>0.06591</v>
      </c>
      <c r="J69" s="193">
        <v>0.08925</v>
      </c>
      <c r="K69" s="194">
        <v>0.03818</v>
      </c>
      <c r="L69" s="175">
        <v>33</v>
      </c>
      <c r="M69" s="175">
        <v>49</v>
      </c>
      <c r="N69" s="174">
        <v>0.673469387755102</v>
      </c>
      <c r="O69" s="193">
        <v>0.0192</v>
      </c>
      <c r="P69" s="186">
        <v>0.24</v>
      </c>
      <c r="Q69" s="186">
        <v>0.04</v>
      </c>
      <c r="R69" s="186">
        <v>0.06</v>
      </c>
      <c r="S69" s="186">
        <v>0.1177</v>
      </c>
      <c r="T69" s="186">
        <v>0.095</v>
      </c>
      <c r="U69" s="186">
        <v>0.1685</v>
      </c>
      <c r="V69" s="178">
        <v>0.01919</v>
      </c>
      <c r="W69" s="187" t="s">
        <v>393</v>
      </c>
      <c r="X69" s="180" t="s">
        <v>168</v>
      </c>
      <c r="Y69" s="181" t="s">
        <v>517</v>
      </c>
      <c r="Z69" s="180">
        <v>0.2609</v>
      </c>
      <c r="AA69" s="181" t="s">
        <v>517</v>
      </c>
      <c r="AB69" s="182" t="e">
        <v>#REF!</v>
      </c>
      <c r="AC69" s="180">
        <v>0.5823</v>
      </c>
      <c r="AD69" s="181" t="e">
        <v>#REF!</v>
      </c>
      <c r="AE69" s="181" t="s">
        <v>185</v>
      </c>
      <c r="AF69" s="181" t="s">
        <v>517</v>
      </c>
      <c r="AG69" s="181" t="s">
        <v>517</v>
      </c>
      <c r="AH69" s="181" t="s">
        <v>36</v>
      </c>
      <c r="AI69" s="183" t="s">
        <v>186</v>
      </c>
    </row>
    <row r="70" spans="1:35" s="184" customFormat="1" ht="27.75" customHeight="1">
      <c r="A70" s="202" t="s">
        <v>464</v>
      </c>
      <c r="B70" s="173">
        <v>120</v>
      </c>
      <c r="C70" s="203">
        <v>120</v>
      </c>
      <c r="D70" s="204">
        <v>1</v>
      </c>
      <c r="E70" s="205">
        <v>0.45</v>
      </c>
      <c r="F70" s="206">
        <v>2.37</v>
      </c>
      <c r="G70" s="207">
        <v>0.86</v>
      </c>
      <c r="H70" s="206">
        <v>1.015</v>
      </c>
      <c r="I70" s="206">
        <v>1.084</v>
      </c>
      <c r="J70" s="206">
        <v>1.208</v>
      </c>
      <c r="K70" s="208">
        <v>0.3732</v>
      </c>
      <c r="L70" s="205">
        <v>49</v>
      </c>
      <c r="M70" s="205">
        <v>49</v>
      </c>
      <c r="N70" s="204">
        <v>1</v>
      </c>
      <c r="O70" s="207">
        <v>0.575</v>
      </c>
      <c r="P70" s="206">
        <v>2.73</v>
      </c>
      <c r="Q70" s="206">
        <v>1.01</v>
      </c>
      <c r="R70" s="206">
        <v>1.42</v>
      </c>
      <c r="S70" s="206">
        <v>1.394</v>
      </c>
      <c r="T70" s="206">
        <v>1.61</v>
      </c>
      <c r="U70" s="207">
        <v>0.4664</v>
      </c>
      <c r="V70" s="209">
        <v>4.633E-05</v>
      </c>
      <c r="W70" s="210" t="s">
        <v>393</v>
      </c>
      <c r="X70" s="211">
        <v>0.0002086</v>
      </c>
      <c r="Y70" s="212" t="s">
        <v>393</v>
      </c>
      <c r="Z70" s="211">
        <v>0.08284</v>
      </c>
      <c r="AA70" s="212" t="s">
        <v>517</v>
      </c>
      <c r="AB70" s="213" t="e">
        <v>#REF!</v>
      </c>
      <c r="AC70" s="211">
        <v>1.442E-05</v>
      </c>
      <c r="AD70" s="214" t="e">
        <v>#REF!</v>
      </c>
      <c r="AE70" s="214" t="e">
        <v>#REF!</v>
      </c>
      <c r="AF70" s="214" t="e">
        <v>#REF!</v>
      </c>
      <c r="AG70" s="212" t="s">
        <v>393</v>
      </c>
      <c r="AH70" s="212" t="s">
        <v>36</v>
      </c>
      <c r="AI70" s="215" t="s">
        <v>186</v>
      </c>
    </row>
    <row r="71" ht="3.75" customHeight="1"/>
    <row r="72" spans="2:22" ht="12.75">
      <c r="B72" s="6" t="s">
        <v>202</v>
      </c>
      <c r="V72" s="6" t="s">
        <v>202</v>
      </c>
    </row>
    <row r="73" spans="2:33" ht="12.75">
      <c r="B73" s="108" t="s">
        <v>481</v>
      </c>
      <c r="C73" s="109"/>
      <c r="D73" s="109"/>
      <c r="E73" s="109"/>
      <c r="F73" s="109"/>
      <c r="G73" s="109"/>
      <c r="H73" s="109"/>
      <c r="I73" s="109"/>
      <c r="J73" s="109"/>
      <c r="K73" s="109"/>
      <c r="L73" s="133"/>
      <c r="V73" s="108" t="s">
        <v>481</v>
      </c>
      <c r="W73" s="109"/>
      <c r="X73" s="109"/>
      <c r="Y73" s="109"/>
      <c r="Z73" s="109"/>
      <c r="AA73" s="109"/>
      <c r="AB73" s="109"/>
      <c r="AC73" s="109"/>
      <c r="AD73" s="109"/>
      <c r="AE73" s="109"/>
      <c r="AF73" s="109"/>
      <c r="AG73" s="216"/>
    </row>
    <row r="74" spans="2:22" ht="12.75">
      <c r="B74" s="6" t="s">
        <v>400</v>
      </c>
      <c r="V74" s="6" t="s">
        <v>400</v>
      </c>
    </row>
    <row r="75" spans="2:22" ht="12.75">
      <c r="B75" s="6" t="s">
        <v>380</v>
      </c>
      <c r="V75" s="6" t="s">
        <v>380</v>
      </c>
    </row>
    <row r="76" spans="2:22" ht="12.75">
      <c r="B76" s="6" t="s">
        <v>382</v>
      </c>
      <c r="V76" s="6" t="s">
        <v>382</v>
      </c>
    </row>
  </sheetData>
  <conditionalFormatting sqref="B73 V73">
    <cfRule type="expression" priority="1" dxfId="0" stopIfTrue="1">
      <formula>$AF73="YES"</formula>
    </cfRule>
  </conditionalFormatting>
  <conditionalFormatting sqref="A8:A70">
    <cfRule type="expression" priority="2" dxfId="1" stopIfTrue="1">
      <formula>$AG8="YES"</formula>
    </cfRule>
  </conditionalFormatting>
  <printOptions horizontalCentered="1"/>
  <pageMargins left="0.25" right="0.25" top="1.25" bottom="0.75" header="0.5" footer="0.5"/>
  <pageSetup fitToHeight="0" horizontalDpi="600" verticalDpi="600" orientation="landscape" scale="70" r:id="rId1"/>
  <headerFooter alignWithMargins="0">
    <oddHeader>&amp;C&amp;"Times New Roman,Bold"&amp;12TABLE 3
BACKGROUND COMPARISON SUMMARY
BRC HUMAN HEALTH RISK ASSESSMENT REPORT
BORROW AREA, CLARK COUNTY, NEVADA
(Page &amp;P of &amp;N)</oddHeader>
  </headerFooter>
  <colBreaks count="1" manualBreakCount="1">
    <brk id="21" max="65535" man="1"/>
  </colBreaks>
</worksheet>
</file>

<file path=xl/worksheets/sheet10.xml><?xml version="1.0" encoding="utf-8"?>
<worksheet xmlns="http://schemas.openxmlformats.org/spreadsheetml/2006/main" xmlns:r="http://schemas.openxmlformats.org/officeDocument/2006/relationships">
  <sheetPr codeName="Sheet16"/>
  <dimension ref="A1:S508"/>
  <sheetViews>
    <sheetView showGridLines="0" workbookViewId="0" topLeftCell="A1">
      <selection activeCell="A1" sqref="A1"/>
    </sheetView>
  </sheetViews>
  <sheetFormatPr defaultColWidth="9.140625" defaultRowHeight="12.75" outlineLevelRow="1" outlineLevelCol="1"/>
  <cols>
    <col min="1" max="1" width="28.7109375" style="16" customWidth="1"/>
    <col min="2" max="2" width="12.7109375" style="16" hidden="1" customWidth="1" outlineLevel="1"/>
    <col min="3" max="3" width="8.7109375" style="18" customWidth="1" collapsed="1"/>
    <col min="4" max="4" width="17.8515625" style="16" bestFit="1" customWidth="1"/>
    <col min="5" max="5" width="0.9921875" style="17" customWidth="1"/>
    <col min="6" max="6" width="12.00390625" style="18" bestFit="1" customWidth="1"/>
    <col min="7" max="7" width="18.28125" style="16" bestFit="1" customWidth="1"/>
    <col min="8" max="8" width="12.7109375" style="19" customWidth="1"/>
    <col min="9" max="10" width="8.7109375" style="19" customWidth="1"/>
    <col min="11" max="11" width="7.140625" style="18" hidden="1" customWidth="1"/>
    <col min="12" max="16384" width="10.28125" style="16" customWidth="1"/>
  </cols>
  <sheetData>
    <row r="1" spans="1:11" s="40" customFormat="1" ht="7.5" customHeight="1" thickBot="1">
      <c r="A1" s="154"/>
      <c r="B1" s="100"/>
      <c r="C1" s="155"/>
      <c r="D1" s="41"/>
      <c r="E1" s="41"/>
      <c r="F1" s="156"/>
      <c r="G1" s="100"/>
      <c r="H1" s="345"/>
      <c r="I1" s="345"/>
      <c r="J1" s="345"/>
      <c r="K1" s="74"/>
    </row>
    <row r="2" spans="1:10" ht="15" customHeight="1">
      <c r="A2" s="157"/>
      <c r="B2" s="157"/>
      <c r="C2" s="158" t="s">
        <v>175</v>
      </c>
      <c r="D2" s="159"/>
      <c r="E2" s="157"/>
      <c r="F2" s="158" t="s">
        <v>60</v>
      </c>
      <c r="G2" s="159"/>
      <c r="H2" s="350" t="s">
        <v>358</v>
      </c>
      <c r="I2" s="346"/>
      <c r="J2" s="346"/>
    </row>
    <row r="3" spans="1:11" ht="15" customHeight="1">
      <c r="A3" s="43"/>
      <c r="B3" s="43" t="s">
        <v>280</v>
      </c>
      <c r="C3" s="304" t="s">
        <v>209</v>
      </c>
      <c r="D3" s="43"/>
      <c r="E3" s="43"/>
      <c r="F3" s="304" t="s">
        <v>209</v>
      </c>
      <c r="G3" s="43"/>
      <c r="H3" s="89" t="s">
        <v>359</v>
      </c>
      <c r="I3" s="89" t="s">
        <v>60</v>
      </c>
      <c r="J3" s="347" t="s">
        <v>61</v>
      </c>
      <c r="K3" s="75"/>
    </row>
    <row r="4" spans="1:11" ht="15" customHeight="1">
      <c r="A4" s="44" t="s">
        <v>68</v>
      </c>
      <c r="B4" s="44" t="s">
        <v>277</v>
      </c>
      <c r="C4" s="76" t="s">
        <v>716</v>
      </c>
      <c r="D4" s="44" t="s">
        <v>210</v>
      </c>
      <c r="E4" s="44"/>
      <c r="F4" s="76" t="s">
        <v>714</v>
      </c>
      <c r="G4" s="44" t="s">
        <v>210</v>
      </c>
      <c r="H4" s="348" t="s">
        <v>360</v>
      </c>
      <c r="I4" s="348" t="s">
        <v>161</v>
      </c>
      <c r="J4" s="348" t="s">
        <v>762</v>
      </c>
      <c r="K4" s="76" t="s">
        <v>157</v>
      </c>
    </row>
    <row r="5" spans="1:11" ht="15" customHeight="1">
      <c r="A5" s="77" t="s">
        <v>715</v>
      </c>
      <c r="B5" s="46"/>
      <c r="C5" s="80"/>
      <c r="D5" s="78"/>
      <c r="E5" s="78"/>
      <c r="F5" s="80"/>
      <c r="G5" s="78"/>
      <c r="H5" s="78"/>
      <c r="I5" s="79"/>
      <c r="J5" s="78"/>
      <c r="K5" s="80"/>
    </row>
    <row r="6" spans="1:11" ht="13.5" customHeight="1">
      <c r="A6" s="47" t="s">
        <v>181</v>
      </c>
      <c r="B6" s="43"/>
      <c r="C6" s="20"/>
      <c r="D6" s="17"/>
      <c r="F6" s="20"/>
      <c r="G6" s="17"/>
      <c r="H6" s="56"/>
      <c r="I6" s="329"/>
      <c r="J6" s="56"/>
      <c r="K6" s="20"/>
    </row>
    <row r="7" spans="1:11" ht="13.5" customHeight="1" hidden="1" outlineLevel="1">
      <c r="A7" s="293" t="s">
        <v>116</v>
      </c>
      <c r="B7" s="43"/>
      <c r="C7" s="20" t="s">
        <v>168</v>
      </c>
      <c r="D7" s="17"/>
      <c r="F7" s="20" t="s">
        <v>168</v>
      </c>
      <c r="G7" s="17"/>
      <c r="H7" s="56" t="s">
        <v>361</v>
      </c>
      <c r="I7" s="331">
        <v>1</v>
      </c>
      <c r="J7" s="56">
        <v>0.01</v>
      </c>
      <c r="K7" s="20"/>
    </row>
    <row r="8" spans="1:11" ht="13.5" customHeight="1" collapsed="1">
      <c r="A8" s="339" t="s">
        <v>856</v>
      </c>
      <c r="B8" s="43"/>
      <c r="C8" s="20" t="s">
        <v>168</v>
      </c>
      <c r="D8" s="17"/>
      <c r="F8" s="20" t="s">
        <v>168</v>
      </c>
      <c r="G8" s="17"/>
      <c r="H8" s="56"/>
      <c r="I8" s="331">
        <v>1</v>
      </c>
      <c r="J8" s="490" t="s">
        <v>168</v>
      </c>
      <c r="K8" s="20"/>
    </row>
    <row r="9" spans="1:11" ht="13.5" customHeight="1" hidden="1" outlineLevel="1">
      <c r="A9" s="49" t="s">
        <v>96</v>
      </c>
      <c r="B9" s="17" t="s">
        <v>519</v>
      </c>
      <c r="C9" s="50" t="s">
        <v>168</v>
      </c>
      <c r="D9" s="62"/>
      <c r="E9" s="51"/>
      <c r="F9" s="63" t="s">
        <v>168</v>
      </c>
      <c r="G9" s="56"/>
      <c r="H9" s="56" t="s">
        <v>361</v>
      </c>
      <c r="I9" s="331" t="e">
        <v>#N/A</v>
      </c>
      <c r="J9" s="490" t="e">
        <v>#N/A</v>
      </c>
      <c r="K9" s="20"/>
    </row>
    <row r="10" spans="1:11" ht="12.75" customHeight="1" hidden="1" outlineLevel="1">
      <c r="A10" s="49" t="s">
        <v>93</v>
      </c>
      <c r="B10" s="17" t="s">
        <v>281</v>
      </c>
      <c r="C10" s="50">
        <v>15</v>
      </c>
      <c r="D10" s="87" t="s">
        <v>372</v>
      </c>
      <c r="F10" s="50">
        <v>1.5</v>
      </c>
      <c r="G10" s="87" t="s">
        <v>372</v>
      </c>
      <c r="H10" s="56" t="s">
        <v>259</v>
      </c>
      <c r="I10" s="331" t="e">
        <v>#N/A</v>
      </c>
      <c r="J10" s="490" t="e">
        <v>#N/A</v>
      </c>
      <c r="K10" s="54">
        <v>0.001</v>
      </c>
    </row>
    <row r="11" spans="1:11" ht="12.75" customHeight="1" collapsed="1">
      <c r="A11" s="49" t="s">
        <v>224</v>
      </c>
      <c r="B11" s="17" t="s">
        <v>282</v>
      </c>
      <c r="C11" s="50" t="s">
        <v>225</v>
      </c>
      <c r="D11" s="17"/>
      <c r="F11" s="50" t="s">
        <v>225</v>
      </c>
      <c r="G11" s="17"/>
      <c r="H11" s="56" t="s">
        <v>259</v>
      </c>
      <c r="I11" s="331" t="s">
        <v>177</v>
      </c>
      <c r="J11" s="490" t="s">
        <v>177</v>
      </c>
      <c r="K11" s="55" t="s">
        <v>177</v>
      </c>
    </row>
    <row r="12" spans="1:11" ht="12.75" customHeight="1" hidden="1" outlineLevel="1">
      <c r="A12" s="49" t="s">
        <v>117</v>
      </c>
      <c r="B12" s="17"/>
      <c r="C12" s="50" t="s">
        <v>168</v>
      </c>
      <c r="D12" s="62"/>
      <c r="E12" s="51"/>
      <c r="F12" s="63" t="s">
        <v>168</v>
      </c>
      <c r="G12" s="56"/>
      <c r="H12" s="56" t="s">
        <v>361</v>
      </c>
      <c r="I12" s="331" t="e">
        <v>#N/A</v>
      </c>
      <c r="J12" s="490" t="e">
        <v>#N/A</v>
      </c>
      <c r="K12" s="55"/>
    </row>
    <row r="13" spans="1:11" ht="12.75" hidden="1" outlineLevel="1">
      <c r="A13" s="49" t="s">
        <v>97</v>
      </c>
      <c r="B13" s="17" t="s">
        <v>283</v>
      </c>
      <c r="C13" s="50">
        <v>0.0024</v>
      </c>
      <c r="D13" s="87" t="s">
        <v>849</v>
      </c>
      <c r="F13" s="50" t="s">
        <v>168</v>
      </c>
      <c r="G13" s="17"/>
      <c r="H13" s="56" t="s">
        <v>362</v>
      </c>
      <c r="I13" s="331" t="e">
        <v>#N/A</v>
      </c>
      <c r="J13" s="490" t="e">
        <v>#N/A</v>
      </c>
      <c r="K13" s="54">
        <v>0.001</v>
      </c>
    </row>
    <row r="14" spans="1:11" ht="12.75" customHeight="1" hidden="1" outlineLevel="1">
      <c r="A14" s="49" t="s">
        <v>118</v>
      </c>
      <c r="B14" s="17" t="s">
        <v>489</v>
      </c>
      <c r="C14" s="50" t="s">
        <v>168</v>
      </c>
      <c r="D14" s="62"/>
      <c r="E14" s="51"/>
      <c r="F14" s="63" t="s">
        <v>168</v>
      </c>
      <c r="G14" s="56"/>
      <c r="H14" s="56" t="s">
        <v>361</v>
      </c>
      <c r="I14" s="331" t="s">
        <v>168</v>
      </c>
      <c r="J14" s="490" t="s">
        <v>168</v>
      </c>
      <c r="K14" s="54"/>
    </row>
    <row r="15" spans="1:11" ht="12.75" customHeight="1" collapsed="1">
      <c r="A15" s="49" t="s">
        <v>98</v>
      </c>
      <c r="B15" s="17" t="s">
        <v>490</v>
      </c>
      <c r="C15" s="50">
        <v>0.0018</v>
      </c>
      <c r="D15" s="87" t="s">
        <v>849</v>
      </c>
      <c r="F15" s="50" t="s">
        <v>168</v>
      </c>
      <c r="G15" s="17"/>
      <c r="H15" s="56" t="s">
        <v>362</v>
      </c>
      <c r="I15" s="331">
        <v>0.05</v>
      </c>
      <c r="J15" s="490">
        <v>0.001</v>
      </c>
      <c r="K15" s="54"/>
    </row>
    <row r="16" spans="1:11" ht="12.75" customHeight="1" hidden="1" outlineLevel="1">
      <c r="A16" s="49" t="s">
        <v>99</v>
      </c>
      <c r="B16" s="56" t="s">
        <v>135</v>
      </c>
      <c r="C16" s="50" t="s">
        <v>168</v>
      </c>
      <c r="D16" s="51"/>
      <c r="E16" s="51"/>
      <c r="F16" s="50" t="s">
        <v>168</v>
      </c>
      <c r="G16" s="56"/>
      <c r="H16" s="56" t="s">
        <v>361</v>
      </c>
      <c r="I16" s="331">
        <v>1</v>
      </c>
      <c r="J16" s="490">
        <v>0</v>
      </c>
      <c r="K16" s="65">
        <v>0.001</v>
      </c>
    </row>
    <row r="17" spans="1:11" ht="12.75" customHeight="1" hidden="1" outlineLevel="1">
      <c r="A17" s="49" t="s">
        <v>340</v>
      </c>
      <c r="B17" s="56" t="s">
        <v>136</v>
      </c>
      <c r="C17" s="50" t="s">
        <v>168</v>
      </c>
      <c r="D17" s="51"/>
      <c r="E17" s="51"/>
      <c r="F17" s="50" t="s">
        <v>168</v>
      </c>
      <c r="G17" s="56"/>
      <c r="H17" s="56" t="s">
        <v>361</v>
      </c>
      <c r="I17" s="331">
        <v>1</v>
      </c>
      <c r="J17" s="490">
        <v>0</v>
      </c>
      <c r="K17" s="65">
        <v>0.001</v>
      </c>
    </row>
    <row r="18" spans="1:11" ht="12.75" customHeight="1" hidden="1" outlineLevel="1">
      <c r="A18" s="57" t="s">
        <v>47</v>
      </c>
      <c r="B18" s="56" t="s">
        <v>284</v>
      </c>
      <c r="C18" s="50" t="s">
        <v>168</v>
      </c>
      <c r="D18" s="17"/>
      <c r="E18" s="51"/>
      <c r="F18" s="50" t="s">
        <v>168</v>
      </c>
      <c r="G18" s="17"/>
      <c r="H18" s="56"/>
      <c r="I18" s="331">
        <v>0.013</v>
      </c>
      <c r="J18" s="490">
        <v>0</v>
      </c>
      <c r="K18" s="54">
        <v>0.001</v>
      </c>
    </row>
    <row r="19" spans="1:11" ht="12.75" customHeight="1" hidden="1" outlineLevel="1">
      <c r="A19" s="57" t="s">
        <v>119</v>
      </c>
      <c r="B19" s="56" t="s">
        <v>285</v>
      </c>
      <c r="C19" s="50">
        <v>0.009</v>
      </c>
      <c r="D19" s="51" t="s">
        <v>223</v>
      </c>
      <c r="E19" s="51"/>
      <c r="F19" s="50" t="s">
        <v>168</v>
      </c>
      <c r="G19" s="17"/>
      <c r="H19" s="56"/>
      <c r="I19" s="331">
        <v>1</v>
      </c>
      <c r="J19" s="490" t="s">
        <v>168</v>
      </c>
      <c r="K19" s="54">
        <v>0.0004</v>
      </c>
    </row>
    <row r="20" spans="1:11" ht="12.75" customHeight="1" hidden="1" outlineLevel="1">
      <c r="A20" s="82" t="s">
        <v>120</v>
      </c>
      <c r="B20" s="56" t="s">
        <v>286</v>
      </c>
      <c r="C20" s="50" t="s">
        <v>168</v>
      </c>
      <c r="D20" s="51"/>
      <c r="E20" s="51"/>
      <c r="F20" s="50" t="s">
        <v>168</v>
      </c>
      <c r="G20" s="56"/>
      <c r="H20" s="56" t="s">
        <v>361</v>
      </c>
      <c r="I20" s="331" t="e">
        <v>#N/A</v>
      </c>
      <c r="J20" s="490" t="e">
        <v>#N/A</v>
      </c>
      <c r="K20" s="54">
        <v>0.001</v>
      </c>
    </row>
    <row r="21" spans="1:11" ht="12.75" customHeight="1" hidden="1" outlineLevel="1">
      <c r="A21" s="305" t="s">
        <v>523</v>
      </c>
      <c r="B21" s="51" t="s">
        <v>492</v>
      </c>
      <c r="C21" s="50">
        <v>0.012</v>
      </c>
      <c r="D21" s="17" t="s">
        <v>849</v>
      </c>
      <c r="E21" s="51"/>
      <c r="F21" s="50" t="s">
        <v>168</v>
      </c>
      <c r="G21" s="56"/>
      <c r="H21" s="56" t="s">
        <v>259</v>
      </c>
      <c r="I21" s="331" t="e">
        <v>#N/A</v>
      </c>
      <c r="J21" s="490" t="e">
        <v>#N/A</v>
      </c>
      <c r="K21" s="54"/>
    </row>
    <row r="22" spans="1:11" ht="12.75" customHeight="1" collapsed="1">
      <c r="A22" s="82" t="s">
        <v>857</v>
      </c>
      <c r="B22" s="51"/>
      <c r="C22" s="50" t="s">
        <v>168</v>
      </c>
      <c r="D22" s="51"/>
      <c r="E22" s="51"/>
      <c r="F22" s="50" t="s">
        <v>168</v>
      </c>
      <c r="G22" s="56"/>
      <c r="H22" s="56"/>
      <c r="I22" s="331">
        <v>1</v>
      </c>
      <c r="J22" s="490">
        <v>0.1</v>
      </c>
      <c r="K22" s="54"/>
    </row>
    <row r="23" spans="1:11" ht="12.75" customHeight="1">
      <c r="A23" s="82" t="s">
        <v>342</v>
      </c>
      <c r="B23" s="56" t="s">
        <v>137</v>
      </c>
      <c r="C23" s="50" t="s">
        <v>168</v>
      </c>
      <c r="D23" s="51"/>
      <c r="E23" s="51"/>
      <c r="F23" s="50" t="s">
        <v>168</v>
      </c>
      <c r="G23" s="56"/>
      <c r="H23" s="56"/>
      <c r="I23" s="331">
        <v>1</v>
      </c>
      <c r="J23" s="490">
        <v>0.1</v>
      </c>
      <c r="K23" s="54">
        <v>0.001</v>
      </c>
    </row>
    <row r="24" spans="1:11" ht="12.75" customHeight="1" hidden="1" outlineLevel="1">
      <c r="A24" s="82" t="s">
        <v>100</v>
      </c>
      <c r="B24" s="56" t="s">
        <v>287</v>
      </c>
      <c r="C24" s="50" t="s">
        <v>168</v>
      </c>
      <c r="D24" s="50"/>
      <c r="E24" s="50"/>
      <c r="F24" s="50" t="s">
        <v>168</v>
      </c>
      <c r="G24" s="66"/>
      <c r="H24" s="83" t="s">
        <v>361</v>
      </c>
      <c r="I24" s="331">
        <v>1</v>
      </c>
      <c r="J24" s="490" t="s">
        <v>168</v>
      </c>
      <c r="K24" s="54">
        <v>0.001</v>
      </c>
    </row>
    <row r="25" spans="1:11" ht="12.75" customHeight="1" hidden="1" outlineLevel="1">
      <c r="A25" s="84" t="s">
        <v>343</v>
      </c>
      <c r="B25" s="56" t="s">
        <v>138</v>
      </c>
      <c r="C25" s="50" t="s">
        <v>168</v>
      </c>
      <c r="D25" s="51"/>
      <c r="E25" s="51"/>
      <c r="F25" s="50" t="s">
        <v>168</v>
      </c>
      <c r="G25" s="56"/>
      <c r="H25" s="56" t="s">
        <v>361</v>
      </c>
      <c r="I25" s="331">
        <v>1</v>
      </c>
      <c r="J25" s="490" t="s">
        <v>168</v>
      </c>
      <c r="K25" s="65">
        <v>0.001</v>
      </c>
    </row>
    <row r="26" spans="1:11" ht="12.75" customHeight="1" hidden="1" outlineLevel="1" collapsed="1">
      <c r="A26" s="84" t="s">
        <v>67</v>
      </c>
      <c r="B26" s="56"/>
      <c r="C26" s="50" t="s">
        <v>168</v>
      </c>
      <c r="D26" s="51"/>
      <c r="E26" s="51"/>
      <c r="F26" s="50" t="s">
        <v>168</v>
      </c>
      <c r="G26" s="56"/>
      <c r="H26" s="56"/>
      <c r="I26" s="331" t="e">
        <v>#N/A</v>
      </c>
      <c r="J26" s="490" t="e">
        <v>#N/A</v>
      </c>
      <c r="K26" s="65"/>
    </row>
    <row r="27" spans="1:11" ht="12.75" customHeight="1" hidden="1" outlineLevel="1">
      <c r="A27" s="84" t="s">
        <v>122</v>
      </c>
      <c r="B27" s="56"/>
      <c r="C27" s="50" t="s">
        <v>168</v>
      </c>
      <c r="D27" s="62"/>
      <c r="E27" s="51"/>
      <c r="F27" s="63" t="s">
        <v>168</v>
      </c>
      <c r="G27" s="56"/>
      <c r="H27" s="56" t="s">
        <v>361</v>
      </c>
      <c r="I27" s="331" t="e">
        <v>#N/A</v>
      </c>
      <c r="J27" s="490" t="e">
        <v>#N/A</v>
      </c>
      <c r="K27" s="65"/>
    </row>
    <row r="28" spans="1:11" ht="12" customHeight="1" hidden="1" outlineLevel="1" collapsed="1">
      <c r="A28" s="84" t="s">
        <v>121</v>
      </c>
      <c r="B28" s="56" t="s">
        <v>288</v>
      </c>
      <c r="C28" s="50" t="s">
        <v>168</v>
      </c>
      <c r="D28" s="50"/>
      <c r="E28" s="50"/>
      <c r="F28" s="50" t="s">
        <v>168</v>
      </c>
      <c r="G28" s="66"/>
      <c r="H28" s="83" t="s">
        <v>361</v>
      </c>
      <c r="I28" s="331">
        <v>1</v>
      </c>
      <c r="J28" s="490" t="s">
        <v>168</v>
      </c>
      <c r="K28" s="54">
        <v>0.001</v>
      </c>
    </row>
    <row r="29" spans="1:11" ht="12.75" customHeight="1" collapsed="1">
      <c r="A29" s="84" t="s">
        <v>128</v>
      </c>
      <c r="B29" s="56" t="s">
        <v>524</v>
      </c>
      <c r="C29" s="50" t="s">
        <v>168</v>
      </c>
      <c r="D29" s="62"/>
      <c r="E29" s="51"/>
      <c r="F29" s="63" t="s">
        <v>168</v>
      </c>
      <c r="G29" s="56"/>
      <c r="H29" s="56" t="s">
        <v>361</v>
      </c>
      <c r="I29" s="331">
        <v>1</v>
      </c>
      <c r="J29" s="490" t="s">
        <v>168</v>
      </c>
      <c r="K29" s="54"/>
    </row>
    <row r="30" spans="1:11" ht="12.75" customHeight="1" hidden="1" outlineLevel="1">
      <c r="A30" s="84" t="s">
        <v>123</v>
      </c>
      <c r="B30" s="56" t="s">
        <v>289</v>
      </c>
      <c r="C30" s="50" t="s">
        <v>168</v>
      </c>
      <c r="D30" s="51"/>
      <c r="E30" s="51"/>
      <c r="F30" s="50" t="s">
        <v>168</v>
      </c>
      <c r="G30" s="51"/>
      <c r="H30" s="56" t="s">
        <v>361</v>
      </c>
      <c r="I30" s="331" t="s">
        <v>168</v>
      </c>
      <c r="J30" s="490" t="s">
        <v>168</v>
      </c>
      <c r="K30" s="54">
        <v>0.001</v>
      </c>
    </row>
    <row r="31" spans="1:11" ht="12.75" customHeight="1" collapsed="1">
      <c r="A31" s="84" t="s">
        <v>124</v>
      </c>
      <c r="B31" s="56" t="s">
        <v>290</v>
      </c>
      <c r="C31" s="50">
        <v>0.00026</v>
      </c>
      <c r="D31" s="51" t="s">
        <v>912</v>
      </c>
      <c r="E31" s="51"/>
      <c r="F31" s="50" t="s">
        <v>168</v>
      </c>
      <c r="G31" s="56"/>
      <c r="H31" s="56"/>
      <c r="I31" s="331">
        <v>1</v>
      </c>
      <c r="J31" s="490" t="s">
        <v>168</v>
      </c>
      <c r="K31" s="54">
        <v>0.0002</v>
      </c>
    </row>
    <row r="32" spans="1:11" ht="12.75" customHeight="1" hidden="1" outlineLevel="1">
      <c r="A32" s="49" t="s">
        <v>112</v>
      </c>
      <c r="B32" s="56" t="s">
        <v>291</v>
      </c>
      <c r="C32" s="50" t="s">
        <v>168</v>
      </c>
      <c r="D32" s="51"/>
      <c r="E32" s="51"/>
      <c r="F32" s="50" t="s">
        <v>168</v>
      </c>
      <c r="G32" s="56"/>
      <c r="H32" s="56"/>
      <c r="I32" s="331">
        <v>1</v>
      </c>
      <c r="J32" s="490" t="e">
        <v>#N/A</v>
      </c>
      <c r="K32" s="54">
        <v>0.001</v>
      </c>
    </row>
    <row r="33" spans="1:11" ht="12.75" customHeight="1" collapsed="1">
      <c r="A33" s="49" t="s">
        <v>858</v>
      </c>
      <c r="B33" s="56" t="s">
        <v>292</v>
      </c>
      <c r="C33" s="50" t="s">
        <v>168</v>
      </c>
      <c r="D33" s="51"/>
      <c r="E33" s="51"/>
      <c r="F33" s="50" t="s">
        <v>168</v>
      </c>
      <c r="G33" s="56"/>
      <c r="H33" s="56"/>
      <c r="I33" s="331">
        <v>1</v>
      </c>
      <c r="J33" s="490" t="s">
        <v>168</v>
      </c>
      <c r="K33" s="54">
        <v>0.001</v>
      </c>
    </row>
    <row r="34" spans="1:11" ht="12.75" customHeight="1">
      <c r="A34" s="49" t="s">
        <v>918</v>
      </c>
      <c r="B34" s="56"/>
      <c r="C34" s="50" t="s">
        <v>168</v>
      </c>
      <c r="D34" s="51"/>
      <c r="E34" s="51"/>
      <c r="F34" s="50" t="s">
        <v>168</v>
      </c>
      <c r="G34" s="56"/>
      <c r="H34" s="56"/>
      <c r="I34" s="331">
        <v>1</v>
      </c>
      <c r="J34" s="490" t="s">
        <v>168</v>
      </c>
      <c r="K34" s="54"/>
    </row>
    <row r="35" spans="1:11" ht="12.75" customHeight="1" hidden="1" outlineLevel="1" thickBot="1">
      <c r="A35" s="49" t="s">
        <v>113</v>
      </c>
      <c r="B35" s="56" t="s">
        <v>293</v>
      </c>
      <c r="C35" s="50" t="s">
        <v>168</v>
      </c>
      <c r="D35" s="51"/>
      <c r="E35" s="51"/>
      <c r="F35" s="50" t="s">
        <v>168</v>
      </c>
      <c r="G35" s="56"/>
      <c r="H35" s="56"/>
      <c r="I35" s="331">
        <v>1</v>
      </c>
      <c r="J35" s="490" t="e">
        <v>#N/A</v>
      </c>
      <c r="K35" s="61">
        <v>0.001</v>
      </c>
    </row>
    <row r="36" spans="1:11" ht="12.75" hidden="1" outlineLevel="1">
      <c r="A36" s="49" t="s">
        <v>103</v>
      </c>
      <c r="B36" s="56" t="s">
        <v>294</v>
      </c>
      <c r="C36" s="50" t="s">
        <v>168</v>
      </c>
      <c r="D36" s="62"/>
      <c r="E36" s="51"/>
      <c r="F36" s="63" t="s">
        <v>168</v>
      </c>
      <c r="G36" s="56"/>
      <c r="H36" s="56"/>
      <c r="I36" s="331" t="e">
        <v>#N/A</v>
      </c>
      <c r="J36" s="490" t="e">
        <v>#N/A</v>
      </c>
      <c r="K36" s="65">
        <v>0.001</v>
      </c>
    </row>
    <row r="37" spans="1:11" ht="12.75" customHeight="1" collapsed="1">
      <c r="A37" s="49" t="s">
        <v>241</v>
      </c>
      <c r="B37" s="56" t="s">
        <v>518</v>
      </c>
      <c r="C37" s="50" t="s">
        <v>168</v>
      </c>
      <c r="D37" s="51"/>
      <c r="E37" s="51"/>
      <c r="F37" s="50" t="s">
        <v>168</v>
      </c>
      <c r="G37" s="56"/>
      <c r="H37" s="56"/>
      <c r="I37" s="331">
        <v>1</v>
      </c>
      <c r="J37" s="490" t="s">
        <v>168</v>
      </c>
      <c r="K37" s="65"/>
    </row>
    <row r="38" spans="1:11" ht="12.75" customHeight="1" hidden="1" outlineLevel="1">
      <c r="A38" s="49" t="s">
        <v>483</v>
      </c>
      <c r="B38" s="83" t="s">
        <v>520</v>
      </c>
      <c r="C38" s="50" t="s">
        <v>168</v>
      </c>
      <c r="D38" s="51"/>
      <c r="E38" s="51"/>
      <c r="F38" s="50" t="s">
        <v>168</v>
      </c>
      <c r="G38" s="56"/>
      <c r="H38" s="56"/>
      <c r="I38" s="331">
        <v>1</v>
      </c>
      <c r="J38" s="490" t="e">
        <v>#N/A</v>
      </c>
      <c r="K38" s="65"/>
    </row>
    <row r="39" spans="1:11" ht="12.75" customHeight="1" hidden="1" outlineLevel="1">
      <c r="A39" s="49" t="s">
        <v>344</v>
      </c>
      <c r="B39" s="64" t="s">
        <v>139</v>
      </c>
      <c r="C39" s="50" t="s">
        <v>168</v>
      </c>
      <c r="D39" s="62"/>
      <c r="E39" s="51"/>
      <c r="F39" s="63" t="s">
        <v>168</v>
      </c>
      <c r="G39" s="56"/>
      <c r="H39" s="56"/>
      <c r="I39" s="331">
        <v>1</v>
      </c>
      <c r="J39" s="490" t="s">
        <v>168</v>
      </c>
      <c r="K39" s="65">
        <v>0.001</v>
      </c>
    </row>
    <row r="40" spans="1:11" ht="12.75" customHeight="1" hidden="1" outlineLevel="1" collapsed="1">
      <c r="A40" s="49" t="s">
        <v>94</v>
      </c>
      <c r="B40" s="132" t="s">
        <v>521</v>
      </c>
      <c r="C40" s="50" t="s">
        <v>168</v>
      </c>
      <c r="D40" s="62"/>
      <c r="E40" s="51"/>
      <c r="F40" s="63" t="s">
        <v>168</v>
      </c>
      <c r="G40" s="56"/>
      <c r="H40" s="56"/>
      <c r="I40" s="331">
        <v>1</v>
      </c>
      <c r="J40" s="490" t="e">
        <v>#N/A</v>
      </c>
      <c r="K40" s="65"/>
    </row>
    <row r="41" spans="1:11" ht="12.75" customHeight="1" hidden="1" outlineLevel="1">
      <c r="A41" s="49" t="s">
        <v>484</v>
      </c>
      <c r="B41" s="132"/>
      <c r="C41" s="50" t="s">
        <v>168</v>
      </c>
      <c r="D41" s="62"/>
      <c r="E41" s="51"/>
      <c r="F41" s="63" t="s">
        <v>168</v>
      </c>
      <c r="G41" s="56"/>
      <c r="H41" s="56"/>
      <c r="I41" s="331">
        <v>1</v>
      </c>
      <c r="J41" s="490" t="e">
        <v>#N/A</v>
      </c>
      <c r="K41" s="65"/>
    </row>
    <row r="42" spans="1:11" ht="12.75" customHeight="1" hidden="1" outlineLevel="1">
      <c r="A42" s="49" t="s">
        <v>101</v>
      </c>
      <c r="B42" s="132" t="s">
        <v>493</v>
      </c>
      <c r="C42" s="50" t="s">
        <v>168</v>
      </c>
      <c r="D42" s="62"/>
      <c r="E42" s="51"/>
      <c r="F42" s="63" t="s">
        <v>168</v>
      </c>
      <c r="G42" s="56"/>
      <c r="H42" s="56"/>
      <c r="I42" s="331">
        <v>0.04</v>
      </c>
      <c r="J42" s="490" t="s">
        <v>168</v>
      </c>
      <c r="K42" s="65"/>
    </row>
    <row r="43" spans="1:11" ht="12.75" customHeight="1" hidden="1" outlineLevel="1">
      <c r="A43" s="84" t="s">
        <v>345</v>
      </c>
      <c r="B43" s="56" t="s">
        <v>140</v>
      </c>
      <c r="C43" s="50" t="s">
        <v>168</v>
      </c>
      <c r="D43" s="51"/>
      <c r="E43" s="51"/>
      <c r="F43" s="50" t="s">
        <v>168</v>
      </c>
      <c r="G43" s="56"/>
      <c r="H43" s="56"/>
      <c r="I43" s="331" t="s">
        <v>168</v>
      </c>
      <c r="J43" s="490" t="s">
        <v>168</v>
      </c>
      <c r="K43" s="65">
        <v>0.001</v>
      </c>
    </row>
    <row r="44" spans="1:11" ht="12.75" customHeight="1" hidden="1" outlineLevel="1">
      <c r="A44" s="49" t="s">
        <v>346</v>
      </c>
      <c r="B44" s="56" t="s">
        <v>141</v>
      </c>
      <c r="C44" s="50" t="s">
        <v>168</v>
      </c>
      <c r="D44" s="51"/>
      <c r="E44" s="51"/>
      <c r="F44" s="50" t="s">
        <v>168</v>
      </c>
      <c r="G44" s="56"/>
      <c r="H44" s="56"/>
      <c r="I44" s="331" t="s">
        <v>168</v>
      </c>
      <c r="J44" s="490" t="s">
        <v>168</v>
      </c>
      <c r="K44" s="65">
        <v>0.001</v>
      </c>
    </row>
    <row r="45" spans="1:11" ht="12.75" customHeight="1" hidden="1" outlineLevel="1">
      <c r="A45" s="84" t="s">
        <v>95</v>
      </c>
      <c r="B45" s="56" t="s">
        <v>295</v>
      </c>
      <c r="C45" s="50" t="s">
        <v>168</v>
      </c>
      <c r="D45" s="51"/>
      <c r="E45" s="51"/>
      <c r="F45" s="50" t="s">
        <v>168</v>
      </c>
      <c r="G45" s="56"/>
      <c r="H45" s="56"/>
      <c r="I45" s="331">
        <v>1</v>
      </c>
      <c r="J45" s="490" t="s">
        <v>246</v>
      </c>
      <c r="K45" s="65">
        <v>0.001</v>
      </c>
    </row>
    <row r="46" spans="1:11" ht="12.75" customHeight="1" hidden="1" outlineLevel="1">
      <c r="A46" s="84" t="s">
        <v>482</v>
      </c>
      <c r="B46" s="56" t="s">
        <v>522</v>
      </c>
      <c r="C46" s="50" t="s">
        <v>168</v>
      </c>
      <c r="D46" s="51"/>
      <c r="E46" s="51"/>
      <c r="F46" s="50" t="s">
        <v>168</v>
      </c>
      <c r="G46" s="56"/>
      <c r="H46" s="56"/>
      <c r="I46" s="331" t="e">
        <v>#N/A</v>
      </c>
      <c r="J46" s="490" t="e">
        <v>#N/A</v>
      </c>
      <c r="K46" s="65"/>
    </row>
    <row r="47" spans="1:11" ht="12.75" customHeight="1" hidden="1" outlineLevel="1">
      <c r="A47" s="49" t="s">
        <v>125</v>
      </c>
      <c r="B47" s="17"/>
      <c r="C47" s="50" t="s">
        <v>168</v>
      </c>
      <c r="D47" s="51"/>
      <c r="E47" s="51"/>
      <c r="F47" s="50" t="s">
        <v>168</v>
      </c>
      <c r="G47" s="56"/>
      <c r="H47" s="56"/>
      <c r="I47" s="331" t="e">
        <v>#N/A</v>
      </c>
      <c r="J47" s="490" t="e">
        <v>#N/A</v>
      </c>
      <c r="K47" s="65"/>
    </row>
    <row r="48" spans="1:11" ht="12.75" customHeight="1" hidden="1" outlineLevel="1">
      <c r="A48" s="84" t="s">
        <v>126</v>
      </c>
      <c r="B48" s="56" t="s">
        <v>296</v>
      </c>
      <c r="C48" s="50" t="s">
        <v>168</v>
      </c>
      <c r="D48" s="51"/>
      <c r="E48" s="51"/>
      <c r="F48" s="50" t="s">
        <v>168</v>
      </c>
      <c r="G48" s="66"/>
      <c r="H48" s="83"/>
      <c r="I48" s="331" t="s">
        <v>168</v>
      </c>
      <c r="J48" s="490" t="s">
        <v>168</v>
      </c>
      <c r="K48" s="65">
        <v>0.001</v>
      </c>
    </row>
    <row r="49" spans="1:11" ht="12.75" hidden="1" outlineLevel="1">
      <c r="A49" s="49" t="s">
        <v>115</v>
      </c>
      <c r="B49" s="17" t="s">
        <v>297</v>
      </c>
      <c r="C49" s="50" t="s">
        <v>168</v>
      </c>
      <c r="D49" s="51"/>
      <c r="E49" s="51"/>
      <c r="F49" s="50" t="s">
        <v>168</v>
      </c>
      <c r="G49" s="66"/>
      <c r="H49" s="83"/>
      <c r="I49" s="331">
        <v>1</v>
      </c>
      <c r="J49" s="490" t="s">
        <v>168</v>
      </c>
      <c r="K49" s="65">
        <v>0.001</v>
      </c>
    </row>
    <row r="50" spans="1:11" ht="12.75" customHeight="1" hidden="1" outlineLevel="1">
      <c r="A50" s="49" t="s">
        <v>114</v>
      </c>
      <c r="B50" s="17" t="s">
        <v>298</v>
      </c>
      <c r="C50" s="50" t="s">
        <v>168</v>
      </c>
      <c r="D50" s="51"/>
      <c r="E50" s="51"/>
      <c r="F50" s="50" t="s">
        <v>168</v>
      </c>
      <c r="G50" s="66"/>
      <c r="H50" s="83"/>
      <c r="I50" s="331" t="s">
        <v>168</v>
      </c>
      <c r="J50" s="490" t="s">
        <v>168</v>
      </c>
      <c r="K50" s="65">
        <v>0.001</v>
      </c>
    </row>
    <row r="51" spans="1:11" ht="12.75" hidden="1" outlineLevel="1">
      <c r="A51" s="84" t="s">
        <v>127</v>
      </c>
      <c r="B51" s="56" t="s">
        <v>299</v>
      </c>
      <c r="C51" s="50" t="s">
        <v>168</v>
      </c>
      <c r="D51" s="51"/>
      <c r="E51" s="51"/>
      <c r="F51" s="50" t="s">
        <v>168</v>
      </c>
      <c r="G51" s="56"/>
      <c r="H51" s="56"/>
      <c r="I51" s="331">
        <v>0.026</v>
      </c>
      <c r="J51" s="490" t="s">
        <v>168</v>
      </c>
      <c r="K51" s="65">
        <v>0.001</v>
      </c>
    </row>
    <row r="52" spans="1:11" ht="12.75" collapsed="1">
      <c r="A52" s="84" t="s">
        <v>91</v>
      </c>
      <c r="B52" s="56"/>
      <c r="C52" s="50" t="s">
        <v>168</v>
      </c>
      <c r="D52" s="51"/>
      <c r="E52" s="51"/>
      <c r="F52" s="50" t="s">
        <v>168</v>
      </c>
      <c r="G52" s="56"/>
      <c r="H52" s="56"/>
      <c r="I52" s="331">
        <v>1</v>
      </c>
      <c r="J52" s="490" t="s">
        <v>168</v>
      </c>
      <c r="K52" s="65"/>
    </row>
    <row r="53" spans="1:11" ht="12.75" customHeight="1" hidden="1" outlineLevel="1">
      <c r="A53" s="49" t="s">
        <v>92</v>
      </c>
      <c r="B53" s="17" t="s">
        <v>300</v>
      </c>
      <c r="C53" s="50" t="s">
        <v>168</v>
      </c>
      <c r="D53" s="50"/>
      <c r="E53" s="50"/>
      <c r="F53" s="50" t="s">
        <v>168</v>
      </c>
      <c r="G53" s="66"/>
      <c r="H53" s="83"/>
      <c r="I53" s="331">
        <v>1</v>
      </c>
      <c r="J53" s="490">
        <v>0.01</v>
      </c>
      <c r="K53" s="65">
        <v>0.001</v>
      </c>
    </row>
    <row r="54" spans="1:11" ht="12.75" collapsed="1">
      <c r="A54" s="84"/>
      <c r="B54" s="56"/>
      <c r="C54" s="87"/>
      <c r="D54" s="56"/>
      <c r="E54" s="56"/>
      <c r="F54" s="87"/>
      <c r="G54" s="56"/>
      <c r="H54" s="56"/>
      <c r="I54" s="56"/>
      <c r="J54" s="490"/>
      <c r="K54" s="20"/>
    </row>
    <row r="55" spans="1:11" ht="13.5" customHeight="1">
      <c r="A55" s="88" t="s">
        <v>242</v>
      </c>
      <c r="B55" s="89"/>
      <c r="C55" s="87"/>
      <c r="D55" s="56"/>
      <c r="E55" s="56"/>
      <c r="F55" s="87"/>
      <c r="G55" s="56"/>
      <c r="H55" s="56"/>
      <c r="I55" s="56"/>
      <c r="J55" s="490"/>
      <c r="K55" s="20"/>
    </row>
    <row r="56" spans="1:19" ht="12.75" customHeight="1" hidden="1" outlineLevel="1">
      <c r="A56" s="69" t="s">
        <v>43</v>
      </c>
      <c r="B56" s="67" t="s">
        <v>142</v>
      </c>
      <c r="C56" s="50" t="s">
        <v>168</v>
      </c>
      <c r="D56" s="50"/>
      <c r="E56" s="50"/>
      <c r="F56" s="50" t="s">
        <v>168</v>
      </c>
      <c r="G56" s="66"/>
      <c r="H56" s="83" t="s">
        <v>361</v>
      </c>
      <c r="I56" s="331">
        <v>1</v>
      </c>
      <c r="J56" s="490" t="s">
        <v>168</v>
      </c>
      <c r="K56" s="53"/>
      <c r="S56" s="16" t="e">
        <v>#N/A</v>
      </c>
    </row>
    <row r="57" spans="1:11" ht="12.75" customHeight="1" hidden="1" outlineLevel="1">
      <c r="A57" s="306" t="s">
        <v>105</v>
      </c>
      <c r="B57" s="67"/>
      <c r="C57" s="50" t="s">
        <v>168</v>
      </c>
      <c r="D57" s="62"/>
      <c r="E57" s="51"/>
      <c r="F57" s="63" t="s">
        <v>168</v>
      </c>
      <c r="G57" s="56"/>
      <c r="H57" s="56" t="s">
        <v>361</v>
      </c>
      <c r="I57" s="331">
        <v>1</v>
      </c>
      <c r="J57" s="490" t="s">
        <v>168</v>
      </c>
      <c r="K57" s="53"/>
    </row>
    <row r="58" spans="1:11" ht="12.75" customHeight="1" hidden="1" outlineLevel="1">
      <c r="A58" s="294" t="s">
        <v>249</v>
      </c>
      <c r="B58" s="67" t="s">
        <v>511</v>
      </c>
      <c r="C58" s="50" t="s">
        <v>168</v>
      </c>
      <c r="D58" s="50"/>
      <c r="E58" s="50"/>
      <c r="F58" s="50" t="s">
        <v>168</v>
      </c>
      <c r="G58" s="66"/>
      <c r="H58" s="83" t="s">
        <v>361</v>
      </c>
      <c r="I58" s="331">
        <v>1</v>
      </c>
      <c r="J58" s="490" t="s">
        <v>168</v>
      </c>
      <c r="K58" s="53"/>
    </row>
    <row r="59" spans="1:11" ht="12.75" customHeight="1" hidden="1" outlineLevel="1">
      <c r="A59" s="306" t="s">
        <v>244</v>
      </c>
      <c r="B59" s="67"/>
      <c r="C59" s="50" t="s">
        <v>168</v>
      </c>
      <c r="D59" s="62"/>
      <c r="E59" s="51"/>
      <c r="F59" s="63" t="s">
        <v>168</v>
      </c>
      <c r="G59" s="56"/>
      <c r="H59" s="56" t="s">
        <v>361</v>
      </c>
      <c r="I59" s="331">
        <v>1</v>
      </c>
      <c r="J59" s="490" t="s">
        <v>168</v>
      </c>
      <c r="K59" s="53"/>
    </row>
    <row r="60" spans="1:11" ht="12.75" customHeight="1" hidden="1" outlineLevel="1">
      <c r="A60" s="294" t="s">
        <v>245</v>
      </c>
      <c r="B60" s="67" t="s">
        <v>512</v>
      </c>
      <c r="C60" s="50" t="s">
        <v>168</v>
      </c>
      <c r="D60" s="50"/>
      <c r="E60" s="50"/>
      <c r="F60" s="50" t="s">
        <v>168</v>
      </c>
      <c r="G60" s="66"/>
      <c r="H60" s="83" t="s">
        <v>361</v>
      </c>
      <c r="I60" s="331">
        <v>1</v>
      </c>
      <c r="J60" s="490" t="s">
        <v>168</v>
      </c>
      <c r="K60" s="53"/>
    </row>
    <row r="61" spans="1:11" ht="12.75" customHeight="1" hidden="1" outlineLevel="1">
      <c r="A61" s="294" t="s">
        <v>247</v>
      </c>
      <c r="B61" s="67" t="s">
        <v>513</v>
      </c>
      <c r="C61" s="50" t="s">
        <v>168</v>
      </c>
      <c r="D61" s="50"/>
      <c r="E61" s="50"/>
      <c r="F61" s="50" t="s">
        <v>168</v>
      </c>
      <c r="G61" s="66"/>
      <c r="H61" s="83" t="s">
        <v>361</v>
      </c>
      <c r="I61" s="331">
        <v>1</v>
      </c>
      <c r="J61" s="490" t="s">
        <v>168</v>
      </c>
      <c r="K61" s="53"/>
    </row>
    <row r="62" spans="1:11" ht="12.75" customHeight="1" collapsed="1">
      <c r="A62" s="294" t="s">
        <v>248</v>
      </c>
      <c r="B62" s="67"/>
      <c r="C62" s="50" t="s">
        <v>168</v>
      </c>
      <c r="D62" s="62"/>
      <c r="E62" s="51"/>
      <c r="F62" s="63" t="s">
        <v>168</v>
      </c>
      <c r="G62" s="56"/>
      <c r="H62" s="56"/>
      <c r="I62" s="331">
        <v>1</v>
      </c>
      <c r="J62" s="490" t="s">
        <v>168</v>
      </c>
      <c r="K62" s="53"/>
    </row>
    <row r="63" spans="1:11" ht="12.75" customHeight="1" hidden="1" outlineLevel="1">
      <c r="A63" s="306" t="s">
        <v>250</v>
      </c>
      <c r="B63" s="67"/>
      <c r="C63" s="50" t="s">
        <v>168</v>
      </c>
      <c r="D63" s="62"/>
      <c r="E63" s="51"/>
      <c r="F63" s="63" t="s">
        <v>168</v>
      </c>
      <c r="G63" s="56"/>
      <c r="H63" s="56" t="s">
        <v>361</v>
      </c>
      <c r="I63" s="331">
        <v>1</v>
      </c>
      <c r="J63" s="490" t="s">
        <v>246</v>
      </c>
      <c r="K63" s="53"/>
    </row>
    <row r="64" spans="1:11" ht="12.75" customHeight="1" hidden="1" outlineLevel="1">
      <c r="A64" s="306" t="s">
        <v>104</v>
      </c>
      <c r="B64" s="67"/>
      <c r="C64" s="50" t="s">
        <v>168</v>
      </c>
      <c r="D64" s="62"/>
      <c r="E64" s="51"/>
      <c r="F64" s="63" t="s">
        <v>168</v>
      </c>
      <c r="G64" s="56"/>
      <c r="H64" s="56" t="s">
        <v>361</v>
      </c>
      <c r="I64" s="331">
        <v>1</v>
      </c>
      <c r="J64" s="490" t="e">
        <v>#N/A</v>
      </c>
      <c r="K64" s="53"/>
    </row>
    <row r="65" spans="1:11" ht="12.75" customHeight="1" hidden="1" outlineLevel="1">
      <c r="A65" s="294" t="s">
        <v>331</v>
      </c>
      <c r="B65" s="67" t="s">
        <v>143</v>
      </c>
      <c r="C65" s="50" t="s">
        <v>168</v>
      </c>
      <c r="D65" s="50"/>
      <c r="E65" s="50"/>
      <c r="F65" s="50" t="s">
        <v>168</v>
      </c>
      <c r="G65" s="66"/>
      <c r="H65" s="83" t="s">
        <v>361</v>
      </c>
      <c r="I65" s="331">
        <v>1</v>
      </c>
      <c r="J65" s="490" t="e">
        <v>#N/A</v>
      </c>
      <c r="K65" s="53"/>
    </row>
    <row r="66" spans="1:11" ht="12.75" customHeight="1" hidden="1" outlineLevel="1">
      <c r="A66" s="294" t="s">
        <v>45</v>
      </c>
      <c r="B66" s="67"/>
      <c r="C66" s="50" t="s">
        <v>168</v>
      </c>
      <c r="D66" s="50"/>
      <c r="E66" s="50"/>
      <c r="F66" s="50" t="s">
        <v>168</v>
      </c>
      <c r="G66" s="66"/>
      <c r="H66" s="83" t="s">
        <v>361</v>
      </c>
      <c r="I66" s="331">
        <v>1</v>
      </c>
      <c r="J66" s="490" t="e">
        <v>#N/A</v>
      </c>
      <c r="K66" s="53"/>
    </row>
    <row r="67" spans="1:11" ht="12.75" customHeight="1" hidden="1" outlineLevel="1">
      <c r="A67" s="294" t="s">
        <v>468</v>
      </c>
      <c r="B67" s="67" t="s">
        <v>505</v>
      </c>
      <c r="C67" s="50" t="s">
        <v>168</v>
      </c>
      <c r="D67" s="50"/>
      <c r="E67" s="50"/>
      <c r="F67" s="50" t="s">
        <v>168</v>
      </c>
      <c r="G67" s="66"/>
      <c r="H67" s="83" t="s">
        <v>361</v>
      </c>
      <c r="I67" s="331">
        <v>1</v>
      </c>
      <c r="J67" s="490" t="e">
        <v>#N/A</v>
      </c>
      <c r="K67" s="53"/>
    </row>
    <row r="68" spans="1:11" ht="12.75" customHeight="1" hidden="1" outlineLevel="1" collapsed="1">
      <c r="A68" s="295" t="s">
        <v>559</v>
      </c>
      <c r="B68" s="67" t="s">
        <v>495</v>
      </c>
      <c r="C68" s="50">
        <v>6.9E-05</v>
      </c>
      <c r="D68" s="51" t="s">
        <v>913</v>
      </c>
      <c r="E68" s="50"/>
      <c r="F68" s="50">
        <v>0.24</v>
      </c>
      <c r="G68" s="66" t="s">
        <v>913</v>
      </c>
      <c r="H68" s="56" t="s">
        <v>363</v>
      </c>
      <c r="I68" s="331" t="e">
        <v>#N/A</v>
      </c>
      <c r="J68" s="490" t="e">
        <v>#N/A</v>
      </c>
      <c r="K68" s="53"/>
    </row>
    <row r="69" spans="1:11" ht="12.75" customHeight="1" collapsed="1">
      <c r="A69" s="295" t="s">
        <v>525</v>
      </c>
      <c r="B69" s="67" t="s">
        <v>496</v>
      </c>
      <c r="C69" s="50">
        <v>9.7E-05</v>
      </c>
      <c r="D69" s="51" t="s">
        <v>914</v>
      </c>
      <c r="E69" s="50"/>
      <c r="F69" s="50">
        <v>0.34</v>
      </c>
      <c r="G69" s="51" t="s">
        <v>914</v>
      </c>
      <c r="H69" s="56" t="s">
        <v>363</v>
      </c>
      <c r="I69" s="331">
        <v>1</v>
      </c>
      <c r="J69" s="490">
        <v>0.03</v>
      </c>
      <c r="K69" s="53"/>
    </row>
    <row r="70" spans="1:11" ht="12.75" customHeight="1">
      <c r="A70" s="296" t="s">
        <v>526</v>
      </c>
      <c r="B70" s="56" t="s">
        <v>301</v>
      </c>
      <c r="C70" s="50">
        <v>9.7E-05</v>
      </c>
      <c r="D70" s="51" t="s">
        <v>912</v>
      </c>
      <c r="E70" s="51"/>
      <c r="F70" s="50">
        <v>0.34</v>
      </c>
      <c r="G70" s="87" t="s">
        <v>849</v>
      </c>
      <c r="H70" s="56" t="s">
        <v>363</v>
      </c>
      <c r="I70" s="331">
        <v>1</v>
      </c>
      <c r="J70" s="490">
        <v>0.03</v>
      </c>
      <c r="K70" s="68">
        <v>0.15555421552473508</v>
      </c>
    </row>
    <row r="71" spans="1:11" ht="12.75" customHeight="1">
      <c r="A71" s="296" t="s">
        <v>560</v>
      </c>
      <c r="B71" s="17" t="s">
        <v>494</v>
      </c>
      <c r="C71" s="50">
        <v>6.9E-05</v>
      </c>
      <c r="D71" s="51" t="s">
        <v>912</v>
      </c>
      <c r="E71" s="51"/>
      <c r="F71" s="50">
        <v>0.24</v>
      </c>
      <c r="G71" s="87" t="s">
        <v>849</v>
      </c>
      <c r="H71" s="56" t="s">
        <v>363</v>
      </c>
      <c r="I71" s="331">
        <v>1</v>
      </c>
      <c r="J71" s="490">
        <v>0.03</v>
      </c>
      <c r="K71" s="68"/>
    </row>
    <row r="72" spans="1:11" ht="12.75" customHeight="1">
      <c r="A72" s="296" t="s">
        <v>527</v>
      </c>
      <c r="B72" s="56" t="s">
        <v>302</v>
      </c>
      <c r="C72" s="50">
        <v>9.7E-05</v>
      </c>
      <c r="D72" s="87" t="s">
        <v>849</v>
      </c>
      <c r="E72" s="56"/>
      <c r="F72" s="50">
        <v>0.34</v>
      </c>
      <c r="G72" s="87" t="s">
        <v>849</v>
      </c>
      <c r="H72" s="56" t="s">
        <v>363</v>
      </c>
      <c r="I72" s="331">
        <v>1</v>
      </c>
      <c r="J72" s="490">
        <v>0.03</v>
      </c>
      <c r="K72" s="68">
        <v>0.26885501384839683</v>
      </c>
    </row>
    <row r="73" spans="1:11" ht="12.75" customHeight="1" hidden="1" outlineLevel="1">
      <c r="A73" s="296" t="s">
        <v>467</v>
      </c>
      <c r="B73" s="17" t="s">
        <v>504</v>
      </c>
      <c r="C73" s="50" t="s">
        <v>168</v>
      </c>
      <c r="D73" s="50"/>
      <c r="E73" s="50"/>
      <c r="F73" s="50" t="s">
        <v>168</v>
      </c>
      <c r="G73" s="66"/>
      <c r="H73" s="83" t="s">
        <v>361</v>
      </c>
      <c r="I73" s="331">
        <v>1</v>
      </c>
      <c r="J73" s="490" t="e">
        <v>#N/A</v>
      </c>
      <c r="K73" s="68"/>
    </row>
    <row r="74" spans="1:11" ht="12.75" customHeight="1" collapsed="1">
      <c r="A74" s="133" t="s">
        <v>589</v>
      </c>
      <c r="B74" s="17"/>
      <c r="C74" s="50" t="s">
        <v>168</v>
      </c>
      <c r="D74" s="50"/>
      <c r="E74" s="50"/>
      <c r="F74" s="50" t="s">
        <v>168</v>
      </c>
      <c r="G74" s="66"/>
      <c r="H74" s="83"/>
      <c r="I74" s="331">
        <v>1</v>
      </c>
      <c r="J74" s="490">
        <v>0.13</v>
      </c>
      <c r="K74" s="68"/>
    </row>
    <row r="75" spans="1:11" ht="12.75" customHeight="1">
      <c r="A75" s="328" t="s">
        <v>590</v>
      </c>
      <c r="B75" s="17"/>
      <c r="C75" s="50" t="s">
        <v>168</v>
      </c>
      <c r="D75" s="50"/>
      <c r="E75" s="50"/>
      <c r="F75" s="50" t="s">
        <v>168</v>
      </c>
      <c r="G75" s="66"/>
      <c r="H75" s="83"/>
      <c r="I75" s="331">
        <v>1</v>
      </c>
      <c r="J75" s="490">
        <v>0.13</v>
      </c>
      <c r="K75" s="68"/>
    </row>
    <row r="76" spans="1:11" ht="12.75" customHeight="1">
      <c r="A76" s="328" t="s">
        <v>593</v>
      </c>
      <c r="B76" s="17"/>
      <c r="C76" s="50" t="s">
        <v>168</v>
      </c>
      <c r="D76" s="50"/>
      <c r="E76" s="50"/>
      <c r="F76" s="50" t="s">
        <v>168</v>
      </c>
      <c r="G76" s="66"/>
      <c r="H76" s="83"/>
      <c r="I76" s="331">
        <v>1</v>
      </c>
      <c r="J76" s="490">
        <v>0.13</v>
      </c>
      <c r="K76" s="68"/>
    </row>
    <row r="77" spans="1:11" ht="12.75" customHeight="1" hidden="1" outlineLevel="1">
      <c r="A77" s="294" t="s">
        <v>46</v>
      </c>
      <c r="B77" s="67"/>
      <c r="C77" s="50" t="s">
        <v>168</v>
      </c>
      <c r="D77" s="50"/>
      <c r="E77" s="50"/>
      <c r="F77" s="50" t="s">
        <v>168</v>
      </c>
      <c r="G77" s="66"/>
      <c r="H77" s="83" t="s">
        <v>361</v>
      </c>
      <c r="I77" s="331">
        <v>1</v>
      </c>
      <c r="J77" s="490" t="e">
        <v>#N/A</v>
      </c>
      <c r="K77" s="53"/>
    </row>
    <row r="78" spans="1:11" ht="12.75" customHeight="1" hidden="1" outlineLevel="1">
      <c r="A78" s="296" t="s">
        <v>182</v>
      </c>
      <c r="B78" s="66" t="s">
        <v>303</v>
      </c>
      <c r="C78" s="50" t="s">
        <v>168</v>
      </c>
      <c r="D78" s="50" t="s">
        <v>246</v>
      </c>
      <c r="E78" s="50"/>
      <c r="F78" s="50" t="s">
        <v>168</v>
      </c>
      <c r="G78" s="66"/>
      <c r="H78" s="90"/>
      <c r="I78" s="331">
        <v>1</v>
      </c>
      <c r="J78" s="490" t="s">
        <v>168</v>
      </c>
      <c r="K78" s="20"/>
    </row>
    <row r="79" spans="1:11" ht="12.75" customHeight="1" hidden="1" outlineLevel="1">
      <c r="A79" s="342" t="s">
        <v>700</v>
      </c>
      <c r="B79" s="66"/>
      <c r="C79" s="87">
        <v>2.2E-06</v>
      </c>
      <c r="D79" s="87" t="s">
        <v>849</v>
      </c>
      <c r="E79" s="87"/>
      <c r="F79" s="87" t="s">
        <v>168</v>
      </c>
      <c r="G79" s="66"/>
      <c r="H79" s="56" t="s">
        <v>363</v>
      </c>
      <c r="I79" s="331">
        <v>1</v>
      </c>
      <c r="J79" s="490" t="s">
        <v>168</v>
      </c>
      <c r="K79" s="20"/>
    </row>
    <row r="80" spans="1:11" ht="12.75" customHeight="1" hidden="1" outlineLevel="1">
      <c r="A80" s="296" t="s">
        <v>82</v>
      </c>
      <c r="B80" s="67" t="s">
        <v>497</v>
      </c>
      <c r="C80" s="50">
        <f>0.0049*1000/20*70</f>
        <v>17.15</v>
      </c>
      <c r="D80" s="87" t="s">
        <v>372</v>
      </c>
      <c r="E80" s="50"/>
      <c r="F80" s="50">
        <v>17</v>
      </c>
      <c r="G80" s="87" t="s">
        <v>372</v>
      </c>
      <c r="H80" s="56" t="s">
        <v>363</v>
      </c>
      <c r="I80" s="331">
        <v>1</v>
      </c>
      <c r="J80" s="490">
        <v>0.1</v>
      </c>
      <c r="K80" s="20"/>
    </row>
    <row r="81" spans="1:11" ht="12.75" customHeight="1" hidden="1" outlineLevel="1">
      <c r="A81" s="296" t="s">
        <v>83</v>
      </c>
      <c r="B81" s="56" t="s">
        <v>304</v>
      </c>
      <c r="C81" s="50">
        <v>6.3</v>
      </c>
      <c r="D81" s="87" t="s">
        <v>372</v>
      </c>
      <c r="E81" s="51"/>
      <c r="F81" s="50">
        <v>6.3</v>
      </c>
      <c r="G81" s="87" t="s">
        <v>372</v>
      </c>
      <c r="H81" s="56" t="s">
        <v>363</v>
      </c>
      <c r="I81" s="331">
        <v>1</v>
      </c>
      <c r="J81" s="490" t="e">
        <v>#N/A</v>
      </c>
      <c r="K81" s="20"/>
    </row>
    <row r="82" spans="1:11" ht="12.75" customHeight="1" collapsed="1">
      <c r="A82" s="296" t="s">
        <v>79</v>
      </c>
      <c r="B82" s="17" t="s">
        <v>498</v>
      </c>
      <c r="C82" s="50">
        <v>0.0001</v>
      </c>
      <c r="D82" s="87" t="s">
        <v>849</v>
      </c>
      <c r="E82" s="51"/>
      <c r="F82" s="50">
        <v>0.35</v>
      </c>
      <c r="G82" s="87" t="s">
        <v>849</v>
      </c>
      <c r="H82" s="56" t="s">
        <v>363</v>
      </c>
      <c r="I82" s="331">
        <v>1</v>
      </c>
      <c r="J82" s="490">
        <v>0.04</v>
      </c>
      <c r="K82" s="20"/>
    </row>
    <row r="83" spans="1:11" ht="12.75" customHeight="1" hidden="1" outlineLevel="1">
      <c r="A83" s="297" t="s">
        <v>252</v>
      </c>
      <c r="B83" s="160" t="s">
        <v>305</v>
      </c>
      <c r="C83" s="136">
        <v>0.4</v>
      </c>
      <c r="D83" s="135" t="s">
        <v>372</v>
      </c>
      <c r="E83" s="136"/>
      <c r="F83" s="136">
        <v>2</v>
      </c>
      <c r="G83" s="135" t="s">
        <v>372</v>
      </c>
      <c r="H83" s="161" t="s">
        <v>363</v>
      </c>
      <c r="I83" s="331">
        <v>1</v>
      </c>
      <c r="J83" s="490" t="e">
        <v>#N/A</v>
      </c>
      <c r="K83" s="20"/>
    </row>
    <row r="84" spans="1:11" ht="12.75" customHeight="1" collapsed="1">
      <c r="A84" s="294" t="s">
        <v>73</v>
      </c>
      <c r="B84" s="56" t="s">
        <v>306</v>
      </c>
      <c r="C84" s="50">
        <v>0.00011</v>
      </c>
      <c r="D84" s="56" t="s">
        <v>912</v>
      </c>
      <c r="E84" s="50"/>
      <c r="F84" s="50">
        <v>0.73</v>
      </c>
      <c r="G84" s="87" t="s">
        <v>542</v>
      </c>
      <c r="H84" s="91" t="s">
        <v>363</v>
      </c>
      <c r="I84" s="331">
        <v>1</v>
      </c>
      <c r="J84" s="490">
        <v>0.13</v>
      </c>
      <c r="K84" s="68">
        <v>0.47350290739987305</v>
      </c>
    </row>
    <row r="85" spans="1:11" ht="12.75" customHeight="1" hidden="1" outlineLevel="1">
      <c r="A85" s="296" t="s">
        <v>183</v>
      </c>
      <c r="B85" s="66" t="s">
        <v>307</v>
      </c>
      <c r="C85" s="50">
        <v>7.8E-06</v>
      </c>
      <c r="D85" s="87" t="s">
        <v>849</v>
      </c>
      <c r="E85" s="50"/>
      <c r="F85" s="50">
        <v>0.055</v>
      </c>
      <c r="G85" s="87" t="s">
        <v>849</v>
      </c>
      <c r="H85" s="90" t="s">
        <v>259</v>
      </c>
      <c r="I85" s="331">
        <v>1</v>
      </c>
      <c r="J85" s="490" t="s">
        <v>246</v>
      </c>
      <c r="K85" s="68">
        <v>0.014867045309299097</v>
      </c>
    </row>
    <row r="86" spans="1:11" ht="12.75" customHeight="1" collapsed="1">
      <c r="A86" s="294" t="s">
        <v>77</v>
      </c>
      <c r="B86" s="56" t="s">
        <v>308</v>
      </c>
      <c r="C86" s="50">
        <v>0.0011</v>
      </c>
      <c r="D86" s="56" t="s">
        <v>912</v>
      </c>
      <c r="E86" s="87"/>
      <c r="F86" s="50">
        <v>7.3</v>
      </c>
      <c r="G86" s="87" t="s">
        <v>849</v>
      </c>
      <c r="H86" s="91" t="s">
        <v>363</v>
      </c>
      <c r="I86" s="331">
        <v>1</v>
      </c>
      <c r="J86" s="490">
        <v>0.13</v>
      </c>
      <c r="K86" s="68">
        <v>0.7013982048194538</v>
      </c>
    </row>
    <row r="87" spans="1:11" ht="12.75" customHeight="1">
      <c r="A87" s="294" t="s">
        <v>75</v>
      </c>
      <c r="B87" s="56" t="s">
        <v>309</v>
      </c>
      <c r="C87" s="50">
        <v>0.00011</v>
      </c>
      <c r="D87" s="56" t="s">
        <v>912</v>
      </c>
      <c r="E87" s="50"/>
      <c r="F87" s="50">
        <v>0.73</v>
      </c>
      <c r="G87" s="87" t="s">
        <v>542</v>
      </c>
      <c r="H87" s="91" t="s">
        <v>363</v>
      </c>
      <c r="I87" s="331">
        <v>1</v>
      </c>
      <c r="J87" s="490">
        <v>0.13</v>
      </c>
      <c r="K87" s="68">
        <v>0.702019603941813</v>
      </c>
    </row>
    <row r="88" spans="1:11" ht="12.75" customHeight="1">
      <c r="A88" s="306" t="s">
        <v>465</v>
      </c>
      <c r="B88" s="56"/>
      <c r="C88" s="50" t="s">
        <v>168</v>
      </c>
      <c r="D88" s="50" t="s">
        <v>246</v>
      </c>
      <c r="E88" s="50"/>
      <c r="F88" s="50" t="s">
        <v>168</v>
      </c>
      <c r="G88" s="66"/>
      <c r="H88" s="90" t="s">
        <v>361</v>
      </c>
      <c r="I88" s="331">
        <v>1</v>
      </c>
      <c r="J88" s="490">
        <v>0.13</v>
      </c>
      <c r="K88" s="68"/>
    </row>
    <row r="89" spans="1:11" ht="12.75" customHeight="1">
      <c r="A89" s="294" t="s">
        <v>76</v>
      </c>
      <c r="B89" s="56" t="s">
        <v>310</v>
      </c>
      <c r="C89" s="50">
        <v>0.00011</v>
      </c>
      <c r="D89" s="56" t="s">
        <v>912</v>
      </c>
      <c r="E89" s="50"/>
      <c r="F89" s="50">
        <v>0.073</v>
      </c>
      <c r="G89" s="87" t="s">
        <v>542</v>
      </c>
      <c r="H89" s="91" t="s">
        <v>363</v>
      </c>
      <c r="I89" s="331">
        <v>1</v>
      </c>
      <c r="J89" s="490">
        <v>0.13</v>
      </c>
      <c r="K89" s="20"/>
    </row>
    <row r="90" spans="1:11" ht="12.75" customHeight="1" hidden="1" outlineLevel="1">
      <c r="A90" s="295" t="s">
        <v>27</v>
      </c>
      <c r="B90" s="56" t="s">
        <v>531</v>
      </c>
      <c r="C90" s="50" t="s">
        <v>168</v>
      </c>
      <c r="D90" s="51"/>
      <c r="E90" s="50"/>
      <c r="F90" s="50" t="s">
        <v>168</v>
      </c>
      <c r="G90" s="87"/>
      <c r="H90" s="92" t="s">
        <v>361</v>
      </c>
      <c r="I90" s="331">
        <v>1</v>
      </c>
      <c r="J90" s="490">
        <v>0.1</v>
      </c>
      <c r="K90" s="20"/>
    </row>
    <row r="91" spans="1:11" ht="12.75" customHeight="1" collapsed="1">
      <c r="A91" s="342" t="s">
        <v>84</v>
      </c>
      <c r="B91" s="56" t="s">
        <v>311</v>
      </c>
      <c r="C91" s="87">
        <v>0.00053</v>
      </c>
      <c r="D91" s="87" t="s">
        <v>849</v>
      </c>
      <c r="E91" s="56"/>
      <c r="F91" s="87">
        <v>1.8</v>
      </c>
      <c r="G91" s="87" t="s">
        <v>849</v>
      </c>
      <c r="H91" s="56" t="s">
        <v>272</v>
      </c>
      <c r="I91" s="331">
        <v>1</v>
      </c>
      <c r="J91" s="490">
        <v>0.04</v>
      </c>
      <c r="K91" s="20"/>
    </row>
    <row r="92" spans="1:11" ht="12.75" customHeight="1" hidden="1" outlineLevel="1">
      <c r="A92" s="342" t="s">
        <v>466</v>
      </c>
      <c r="B92" s="56" t="s">
        <v>510</v>
      </c>
      <c r="C92" s="87" t="s">
        <v>168</v>
      </c>
      <c r="D92" s="87" t="s">
        <v>246</v>
      </c>
      <c r="E92" s="87"/>
      <c r="F92" s="87" t="s">
        <v>168</v>
      </c>
      <c r="G92" s="66"/>
      <c r="H92" s="90" t="s">
        <v>361</v>
      </c>
      <c r="I92" s="331">
        <v>1</v>
      </c>
      <c r="J92" s="490" t="e">
        <v>#N/A</v>
      </c>
      <c r="K92" s="20"/>
    </row>
    <row r="93" spans="1:11" ht="12.75" customHeight="1" collapsed="1">
      <c r="A93" s="327" t="s">
        <v>339</v>
      </c>
      <c r="B93" s="56" t="s">
        <v>312</v>
      </c>
      <c r="C93" s="87">
        <v>2.4E-06</v>
      </c>
      <c r="D93" s="56" t="s">
        <v>912</v>
      </c>
      <c r="E93" s="87"/>
      <c r="F93" s="87">
        <v>0.014</v>
      </c>
      <c r="G93" s="87" t="s">
        <v>849</v>
      </c>
      <c r="H93" s="91" t="s">
        <v>363</v>
      </c>
      <c r="I93" s="331">
        <v>1</v>
      </c>
      <c r="J93" s="490">
        <v>0.1</v>
      </c>
      <c r="K93" s="68">
        <v>0.02493217778074192</v>
      </c>
    </row>
    <row r="94" spans="1:11" ht="12.75" customHeight="1" hidden="1" outlineLevel="1">
      <c r="A94" s="342" t="s">
        <v>184</v>
      </c>
      <c r="B94" s="66" t="s">
        <v>313</v>
      </c>
      <c r="C94" s="87" t="s">
        <v>168</v>
      </c>
      <c r="D94" s="87"/>
      <c r="E94" s="87"/>
      <c r="F94" s="87" t="s">
        <v>168</v>
      </c>
      <c r="G94" s="66"/>
      <c r="H94" s="90" t="s">
        <v>361</v>
      </c>
      <c r="I94" s="331">
        <v>1</v>
      </c>
      <c r="J94" s="490" t="s">
        <v>246</v>
      </c>
      <c r="K94" s="68">
        <v>0.01716590718532362</v>
      </c>
    </row>
    <row r="95" spans="1:11" ht="12.75" customHeight="1" hidden="1" outlineLevel="1">
      <c r="A95" s="342" t="s">
        <v>23</v>
      </c>
      <c r="B95" s="66"/>
      <c r="C95" s="87">
        <v>0.053</v>
      </c>
      <c r="D95" s="87" t="s">
        <v>372</v>
      </c>
      <c r="E95" s="87"/>
      <c r="F95" s="87">
        <v>0.13</v>
      </c>
      <c r="G95" s="87" t="s">
        <v>372</v>
      </c>
      <c r="H95" s="66" t="s">
        <v>363</v>
      </c>
      <c r="I95" s="331">
        <v>1</v>
      </c>
      <c r="J95" s="490" t="s">
        <v>246</v>
      </c>
      <c r="K95" s="68"/>
    </row>
    <row r="96" spans="1:11" ht="12.75" customHeight="1" hidden="1" outlineLevel="1">
      <c r="A96" s="342" t="s">
        <v>472</v>
      </c>
      <c r="B96" s="66" t="s">
        <v>502</v>
      </c>
      <c r="C96" s="87" t="s">
        <v>168</v>
      </c>
      <c r="D96" s="87"/>
      <c r="E96" s="87"/>
      <c r="F96" s="87" t="s">
        <v>168</v>
      </c>
      <c r="G96" s="66"/>
      <c r="H96" s="90"/>
      <c r="I96" s="331">
        <v>1</v>
      </c>
      <c r="J96" s="490" t="e">
        <v>#N/A</v>
      </c>
      <c r="K96" s="68"/>
    </row>
    <row r="97" spans="1:11" ht="12.75" customHeight="1" collapsed="1">
      <c r="A97" s="342" t="s">
        <v>528</v>
      </c>
      <c r="B97" s="66"/>
      <c r="C97" s="50">
        <v>0.0001</v>
      </c>
      <c r="D97" s="87" t="s">
        <v>849</v>
      </c>
      <c r="E97" s="56"/>
      <c r="F97" s="87">
        <v>0.35</v>
      </c>
      <c r="G97" s="87" t="s">
        <v>849</v>
      </c>
      <c r="H97" s="56" t="s">
        <v>363</v>
      </c>
      <c r="I97" s="331">
        <v>1</v>
      </c>
      <c r="J97" s="490">
        <v>0.04</v>
      </c>
      <c r="K97" s="68"/>
    </row>
    <row r="98" spans="1:11" ht="12.75" customHeight="1" hidden="1" outlineLevel="1">
      <c r="A98" s="342" t="s">
        <v>255</v>
      </c>
      <c r="B98" s="66" t="s">
        <v>19</v>
      </c>
      <c r="C98" s="87" t="s">
        <v>168</v>
      </c>
      <c r="D98" s="87"/>
      <c r="E98" s="87"/>
      <c r="F98" s="87" t="s">
        <v>168</v>
      </c>
      <c r="G98" s="66"/>
      <c r="H98" s="90" t="s">
        <v>361</v>
      </c>
      <c r="I98" s="331">
        <v>1</v>
      </c>
      <c r="J98" s="490" t="e">
        <v>#N/A</v>
      </c>
      <c r="K98" s="68"/>
    </row>
    <row r="99" spans="1:11" ht="12.75" customHeight="1" hidden="1" outlineLevel="1">
      <c r="A99" s="320" t="s">
        <v>106</v>
      </c>
      <c r="B99" s="66"/>
      <c r="C99" s="87" t="s">
        <v>168</v>
      </c>
      <c r="D99" s="87" t="s">
        <v>246</v>
      </c>
      <c r="E99" s="87"/>
      <c r="F99" s="87" t="s">
        <v>168</v>
      </c>
      <c r="G99" s="66"/>
      <c r="H99" s="90" t="s">
        <v>361</v>
      </c>
      <c r="I99" s="331">
        <v>1</v>
      </c>
      <c r="J99" s="490" t="e">
        <v>#N/A</v>
      </c>
      <c r="K99" s="68"/>
    </row>
    <row r="100" spans="1:11" ht="12.75" customHeight="1" hidden="1" outlineLevel="1">
      <c r="A100" s="342" t="s">
        <v>256</v>
      </c>
      <c r="B100" s="66" t="s">
        <v>314</v>
      </c>
      <c r="C100" s="87">
        <v>0.0805</v>
      </c>
      <c r="D100" s="87" t="s">
        <v>372</v>
      </c>
      <c r="E100" s="87"/>
      <c r="F100" s="87" t="s">
        <v>168</v>
      </c>
      <c r="G100" s="56"/>
      <c r="H100" s="90" t="s">
        <v>363</v>
      </c>
      <c r="I100" s="331">
        <v>1</v>
      </c>
      <c r="J100" s="490" t="s">
        <v>246</v>
      </c>
      <c r="K100" s="68">
        <v>0.00682532734308226</v>
      </c>
    </row>
    <row r="101" spans="1:11" ht="12.75" customHeight="1" collapsed="1">
      <c r="A101" s="327" t="s">
        <v>74</v>
      </c>
      <c r="B101" s="56" t="s">
        <v>315</v>
      </c>
      <c r="C101" s="87">
        <v>1.1E-05</v>
      </c>
      <c r="D101" s="56" t="s">
        <v>912</v>
      </c>
      <c r="E101" s="87"/>
      <c r="F101" s="87">
        <v>0.0073</v>
      </c>
      <c r="G101" s="87" t="s">
        <v>542</v>
      </c>
      <c r="H101" s="91" t="s">
        <v>363</v>
      </c>
      <c r="I101" s="331">
        <v>1</v>
      </c>
      <c r="J101" s="490">
        <v>0.13</v>
      </c>
      <c r="K101" s="20">
        <v>0.47350290739987305</v>
      </c>
    </row>
    <row r="102" spans="1:11" ht="12.75" customHeight="1" hidden="1" outlineLevel="1">
      <c r="A102" s="327" t="s">
        <v>330</v>
      </c>
      <c r="B102" s="66" t="s">
        <v>144</v>
      </c>
      <c r="C102" s="87" t="s">
        <v>168</v>
      </c>
      <c r="D102" s="87"/>
      <c r="E102" s="87"/>
      <c r="F102" s="87" t="s">
        <v>168</v>
      </c>
      <c r="G102" s="66"/>
      <c r="H102" s="83" t="s">
        <v>361</v>
      </c>
      <c r="I102" s="331">
        <v>1</v>
      </c>
      <c r="J102" s="490" t="s">
        <v>246</v>
      </c>
      <c r="K102" s="53"/>
    </row>
    <row r="103" spans="1:11" ht="12.75" customHeight="1" hidden="1" outlineLevel="1">
      <c r="A103" s="327" t="s">
        <v>48</v>
      </c>
      <c r="B103" s="66" t="s">
        <v>145</v>
      </c>
      <c r="C103" s="87" t="s">
        <v>168</v>
      </c>
      <c r="D103" s="87"/>
      <c r="E103" s="87"/>
      <c r="F103" s="87" t="s">
        <v>168</v>
      </c>
      <c r="G103" s="66"/>
      <c r="H103" s="83" t="s">
        <v>361</v>
      </c>
      <c r="I103" s="331">
        <v>1</v>
      </c>
      <c r="J103" s="490">
        <v>0.1</v>
      </c>
      <c r="K103" s="53"/>
    </row>
    <row r="104" spans="1:11" ht="12.75" customHeight="1" hidden="1" outlineLevel="1">
      <c r="A104" s="327" t="s">
        <v>49</v>
      </c>
      <c r="B104" s="66" t="s">
        <v>146</v>
      </c>
      <c r="C104" s="87" t="s">
        <v>168</v>
      </c>
      <c r="D104" s="87"/>
      <c r="E104" s="87"/>
      <c r="F104" s="87" t="s">
        <v>168</v>
      </c>
      <c r="G104" s="66"/>
      <c r="H104" s="83" t="s">
        <v>361</v>
      </c>
      <c r="I104" s="331">
        <v>1</v>
      </c>
      <c r="J104" s="490" t="e">
        <v>#N/A</v>
      </c>
      <c r="K104" s="53"/>
    </row>
    <row r="105" spans="1:11" ht="12.75" customHeight="1" hidden="1" outlineLevel="1">
      <c r="A105" s="327" t="s">
        <v>50</v>
      </c>
      <c r="B105" s="66" t="s">
        <v>147</v>
      </c>
      <c r="C105" s="87" t="s">
        <v>168</v>
      </c>
      <c r="D105" s="87"/>
      <c r="E105" s="87"/>
      <c r="F105" s="87" t="s">
        <v>168</v>
      </c>
      <c r="G105" s="66"/>
      <c r="H105" s="83" t="s">
        <v>361</v>
      </c>
      <c r="I105" s="331">
        <v>1</v>
      </c>
      <c r="J105" s="490" t="e">
        <v>#N/A</v>
      </c>
      <c r="K105" s="53"/>
    </row>
    <row r="106" spans="1:11" ht="12.75" customHeight="1" hidden="1" outlineLevel="1">
      <c r="A106" s="133" t="s">
        <v>476</v>
      </c>
      <c r="B106" s="66" t="s">
        <v>28</v>
      </c>
      <c r="C106" s="87" t="s">
        <v>168</v>
      </c>
      <c r="D106" s="87"/>
      <c r="E106" s="87"/>
      <c r="F106" s="87" t="s">
        <v>168</v>
      </c>
      <c r="G106" s="66"/>
      <c r="H106" s="90" t="s">
        <v>361</v>
      </c>
      <c r="I106" s="331">
        <v>1</v>
      </c>
      <c r="J106" s="490" t="e">
        <v>#N/A</v>
      </c>
      <c r="K106" s="53"/>
    </row>
    <row r="107" spans="1:11" ht="12.75" customHeight="1" hidden="1" outlineLevel="1">
      <c r="A107" s="133" t="s">
        <v>478</v>
      </c>
      <c r="B107" s="66" t="s">
        <v>18</v>
      </c>
      <c r="C107" s="87" t="s">
        <v>168</v>
      </c>
      <c r="D107" s="87"/>
      <c r="E107" s="87"/>
      <c r="F107" s="87" t="s">
        <v>168</v>
      </c>
      <c r="G107" s="66"/>
      <c r="H107" s="90" t="s">
        <v>361</v>
      </c>
      <c r="I107" s="331">
        <v>1</v>
      </c>
      <c r="J107" s="490" t="e">
        <v>#N/A</v>
      </c>
      <c r="K107" s="53"/>
    </row>
    <row r="108" spans="1:11" ht="12.75" customHeight="1" hidden="1" outlineLevel="1">
      <c r="A108" s="342" t="s">
        <v>85</v>
      </c>
      <c r="B108" s="66" t="s">
        <v>499</v>
      </c>
      <c r="C108" s="87" t="s">
        <v>168</v>
      </c>
      <c r="D108" s="87"/>
      <c r="E108" s="87"/>
      <c r="F108" s="87" t="s">
        <v>168</v>
      </c>
      <c r="G108" s="66"/>
      <c r="H108" s="83" t="s">
        <v>361</v>
      </c>
      <c r="I108" s="331">
        <v>1</v>
      </c>
      <c r="J108" s="490" t="e">
        <v>#N/A</v>
      </c>
      <c r="K108" s="53"/>
    </row>
    <row r="109" spans="1:11" ht="12.75" customHeight="1" collapsed="1">
      <c r="A109" s="327" t="s">
        <v>341</v>
      </c>
      <c r="B109" s="56" t="s">
        <v>316</v>
      </c>
      <c r="C109" s="87">
        <v>0.0012</v>
      </c>
      <c r="D109" s="56" t="s">
        <v>912</v>
      </c>
      <c r="E109" s="87"/>
      <c r="F109" s="87">
        <v>7.3</v>
      </c>
      <c r="G109" s="87" t="s">
        <v>542</v>
      </c>
      <c r="H109" s="91" t="s">
        <v>363</v>
      </c>
      <c r="I109" s="331">
        <v>1</v>
      </c>
      <c r="J109" s="490">
        <v>0.13</v>
      </c>
      <c r="K109" s="68">
        <v>1.5079381890310537</v>
      </c>
    </row>
    <row r="110" spans="1:11" ht="12.75" customHeight="1" hidden="1" outlineLevel="1">
      <c r="A110" s="327" t="s">
        <v>469</v>
      </c>
      <c r="B110" s="66" t="s">
        <v>506</v>
      </c>
      <c r="C110" s="87" t="s">
        <v>168</v>
      </c>
      <c r="D110" s="87"/>
      <c r="E110" s="87"/>
      <c r="F110" s="87" t="s">
        <v>168</v>
      </c>
      <c r="G110" s="66"/>
      <c r="H110" s="83" t="s">
        <v>361</v>
      </c>
      <c r="I110" s="331">
        <v>1</v>
      </c>
      <c r="J110" s="490">
        <v>0.1</v>
      </c>
      <c r="K110" s="68"/>
    </row>
    <row r="111" spans="1:11" ht="12.75" customHeight="1" hidden="1" outlineLevel="1">
      <c r="A111" s="327" t="s">
        <v>470</v>
      </c>
      <c r="B111" s="66" t="s">
        <v>507</v>
      </c>
      <c r="C111" s="87" t="s">
        <v>168</v>
      </c>
      <c r="D111" s="87"/>
      <c r="E111" s="87"/>
      <c r="F111" s="87" t="s">
        <v>168</v>
      </c>
      <c r="G111" s="66"/>
      <c r="H111" s="83" t="s">
        <v>361</v>
      </c>
      <c r="I111" s="331">
        <v>1</v>
      </c>
      <c r="J111" s="490" t="e">
        <v>#N/A</v>
      </c>
      <c r="K111" s="68"/>
    </row>
    <row r="112" spans="1:11" ht="12.75" customHeight="1" hidden="1" outlineLevel="1">
      <c r="A112" s="320" t="s">
        <v>107</v>
      </c>
      <c r="B112" s="66"/>
      <c r="C112" s="87" t="s">
        <v>168</v>
      </c>
      <c r="D112" s="87" t="s">
        <v>246</v>
      </c>
      <c r="E112" s="87"/>
      <c r="F112" s="87" t="s">
        <v>168</v>
      </c>
      <c r="G112" s="66"/>
      <c r="H112" s="90" t="s">
        <v>361</v>
      </c>
      <c r="I112" s="331">
        <v>1</v>
      </c>
      <c r="J112" s="490" t="e">
        <v>#N/A</v>
      </c>
      <c r="K112" s="68"/>
    </row>
    <row r="113" spans="1:11" ht="12.75" customHeight="1" collapsed="1">
      <c r="A113" s="133" t="s">
        <v>895</v>
      </c>
      <c r="B113" s="67" t="s">
        <v>515</v>
      </c>
      <c r="C113" s="50">
        <v>4.7E-07</v>
      </c>
      <c r="D113" s="87" t="s">
        <v>849</v>
      </c>
      <c r="E113" s="50"/>
      <c r="F113" s="50">
        <v>0.0075</v>
      </c>
      <c r="G113" s="87" t="s">
        <v>849</v>
      </c>
      <c r="H113" s="91" t="s">
        <v>363</v>
      </c>
      <c r="I113" s="331">
        <v>1</v>
      </c>
      <c r="J113" s="490" t="s">
        <v>168</v>
      </c>
      <c r="K113" s="20"/>
    </row>
    <row r="114" spans="1:11" ht="12.75" customHeight="1" hidden="1" outlineLevel="1">
      <c r="A114" s="327" t="s">
        <v>90</v>
      </c>
      <c r="B114" s="66" t="s">
        <v>500</v>
      </c>
      <c r="C114" s="87">
        <f>0.0046*1000/20*70</f>
        <v>16.099999999999998</v>
      </c>
      <c r="D114" s="87" t="s">
        <v>372</v>
      </c>
      <c r="E114" s="87"/>
      <c r="F114" s="87">
        <v>16</v>
      </c>
      <c r="G114" s="87" t="s">
        <v>372</v>
      </c>
      <c r="H114" s="91" t="s">
        <v>363</v>
      </c>
      <c r="I114" s="331">
        <v>1</v>
      </c>
      <c r="J114" s="490">
        <v>0.1</v>
      </c>
      <c r="K114" s="68"/>
    </row>
    <row r="115" spans="1:11" ht="12.75" customHeight="1" hidden="1" outlineLevel="1">
      <c r="A115" s="342" t="s">
        <v>364</v>
      </c>
      <c r="B115" s="66" t="s">
        <v>323</v>
      </c>
      <c r="C115" s="87" t="s">
        <v>168</v>
      </c>
      <c r="D115" s="87"/>
      <c r="E115" s="87"/>
      <c r="F115" s="87" t="s">
        <v>168</v>
      </c>
      <c r="G115" s="66"/>
      <c r="H115" s="66" t="s">
        <v>361</v>
      </c>
      <c r="I115" s="331">
        <v>1</v>
      </c>
      <c r="J115" s="490" t="e">
        <v>#N/A</v>
      </c>
      <c r="K115" s="68">
        <v>0.000537501349539084</v>
      </c>
    </row>
    <row r="116" spans="1:11" ht="12.75" customHeight="1" hidden="1" outlineLevel="1">
      <c r="A116" s="327" t="s">
        <v>51</v>
      </c>
      <c r="B116" s="66" t="s">
        <v>148</v>
      </c>
      <c r="C116" s="87" t="s">
        <v>168</v>
      </c>
      <c r="D116" s="87"/>
      <c r="E116" s="87"/>
      <c r="F116" s="87" t="s">
        <v>168</v>
      </c>
      <c r="G116" s="66"/>
      <c r="H116" s="83" t="s">
        <v>361</v>
      </c>
      <c r="I116" s="331">
        <v>1</v>
      </c>
      <c r="J116" s="490" t="s">
        <v>246</v>
      </c>
      <c r="K116" s="53"/>
    </row>
    <row r="117" spans="1:11" ht="12.75" customHeight="1" hidden="1" outlineLevel="1">
      <c r="A117" s="327" t="s">
        <v>529</v>
      </c>
      <c r="B117" s="66" t="s">
        <v>530</v>
      </c>
      <c r="C117" s="87" t="s">
        <v>168</v>
      </c>
      <c r="D117" s="87"/>
      <c r="E117" s="87"/>
      <c r="F117" s="87" t="s">
        <v>168</v>
      </c>
      <c r="G117" s="66"/>
      <c r="H117" s="83" t="s">
        <v>361</v>
      </c>
      <c r="I117" s="331">
        <v>1</v>
      </c>
      <c r="J117" s="490" t="e">
        <v>#N/A</v>
      </c>
      <c r="K117" s="53"/>
    </row>
    <row r="118" spans="1:11" ht="12.75" customHeight="1" collapsed="1">
      <c r="A118" s="327" t="s">
        <v>204</v>
      </c>
      <c r="B118" s="66" t="s">
        <v>514</v>
      </c>
      <c r="C118" s="87">
        <v>2.5E-06</v>
      </c>
      <c r="D118" s="56" t="s">
        <v>912</v>
      </c>
      <c r="E118" s="87"/>
      <c r="F118" s="87">
        <v>0.011</v>
      </c>
      <c r="G118" s="56" t="s">
        <v>912</v>
      </c>
      <c r="H118" s="83"/>
      <c r="I118" s="331">
        <v>1</v>
      </c>
      <c r="J118" s="490" t="s">
        <v>168</v>
      </c>
      <c r="K118" s="53"/>
    </row>
    <row r="119" spans="1:11" ht="12.75" customHeight="1" hidden="1" outlineLevel="1">
      <c r="A119" s="327" t="s">
        <v>21</v>
      </c>
      <c r="B119" s="66"/>
      <c r="C119" s="87" t="s">
        <v>168</v>
      </c>
      <c r="D119" s="87"/>
      <c r="E119" s="87"/>
      <c r="F119" s="87" t="s">
        <v>168</v>
      </c>
      <c r="G119" s="87"/>
      <c r="H119" s="56" t="s">
        <v>272</v>
      </c>
      <c r="I119" s="331">
        <v>1</v>
      </c>
      <c r="J119" s="490" t="e">
        <v>#N/A</v>
      </c>
      <c r="K119" s="53"/>
    </row>
    <row r="120" spans="1:11" ht="12.75" customHeight="1" collapsed="1">
      <c r="A120" s="327" t="s">
        <v>701</v>
      </c>
      <c r="B120" s="66"/>
      <c r="C120" s="87">
        <v>1.3E-05</v>
      </c>
      <c r="D120" s="87" t="s">
        <v>849</v>
      </c>
      <c r="E120" s="87"/>
      <c r="F120" s="87" t="s">
        <v>168</v>
      </c>
      <c r="G120" s="87"/>
      <c r="H120" s="56" t="s">
        <v>362</v>
      </c>
      <c r="I120" s="331">
        <v>1</v>
      </c>
      <c r="J120" s="490">
        <v>0.1</v>
      </c>
      <c r="K120" s="53"/>
    </row>
    <row r="121" spans="1:11" ht="12.75" customHeight="1" hidden="1" outlineLevel="1" thickBot="1">
      <c r="A121" s="296" t="s">
        <v>86</v>
      </c>
      <c r="B121" s="56" t="s">
        <v>324</v>
      </c>
      <c r="C121" s="50">
        <v>1.3</v>
      </c>
      <c r="D121" s="51" t="s">
        <v>243</v>
      </c>
      <c r="E121" s="51"/>
      <c r="F121" s="50">
        <v>1.3</v>
      </c>
      <c r="G121" s="87" t="s">
        <v>20</v>
      </c>
      <c r="H121" s="56" t="s">
        <v>365</v>
      </c>
      <c r="I121" s="331">
        <v>1</v>
      </c>
      <c r="J121" s="490" t="e">
        <v>#N/A</v>
      </c>
      <c r="K121" s="60"/>
    </row>
    <row r="122" spans="1:11" ht="12.75" customHeight="1" collapsed="1">
      <c r="A122" s="296" t="s">
        <v>80</v>
      </c>
      <c r="B122" s="17" t="s">
        <v>501</v>
      </c>
      <c r="C122" s="50">
        <v>0.0001</v>
      </c>
      <c r="D122" s="87" t="s">
        <v>849</v>
      </c>
      <c r="E122" s="51"/>
      <c r="F122" s="50">
        <v>0.35</v>
      </c>
      <c r="G122" s="87" t="s">
        <v>849</v>
      </c>
      <c r="H122" s="56" t="s">
        <v>363</v>
      </c>
      <c r="I122" s="331">
        <v>1</v>
      </c>
      <c r="J122" s="490">
        <v>0.04</v>
      </c>
      <c r="K122" s="20"/>
    </row>
    <row r="123" spans="1:11" ht="12.75" customHeight="1" hidden="1" outlineLevel="1" thickBot="1">
      <c r="A123" s="300" t="s">
        <v>52</v>
      </c>
      <c r="B123" s="70" t="s">
        <v>149</v>
      </c>
      <c r="C123" s="59" t="s">
        <v>168</v>
      </c>
      <c r="D123" s="59"/>
      <c r="E123" s="59"/>
      <c r="F123" s="59" t="s">
        <v>168</v>
      </c>
      <c r="G123" s="85"/>
      <c r="H123" s="86" t="s">
        <v>361</v>
      </c>
      <c r="I123" s="331">
        <v>1</v>
      </c>
      <c r="J123" s="490" t="e">
        <v>#N/A</v>
      </c>
      <c r="K123" s="53"/>
    </row>
    <row r="124" spans="1:11" ht="12.75" customHeight="1" hidden="1" outlineLevel="1">
      <c r="A124" s="294" t="s">
        <v>150</v>
      </c>
      <c r="B124" s="67" t="s">
        <v>151</v>
      </c>
      <c r="C124" s="50" t="s">
        <v>168</v>
      </c>
      <c r="D124" s="50"/>
      <c r="E124" s="50"/>
      <c r="F124" s="50" t="s">
        <v>168</v>
      </c>
      <c r="G124" s="66"/>
      <c r="H124" s="83" t="s">
        <v>361</v>
      </c>
      <c r="I124" s="331">
        <v>1</v>
      </c>
      <c r="J124" s="490" t="e">
        <v>#N/A</v>
      </c>
      <c r="K124" s="53"/>
    </row>
    <row r="125" spans="1:11" ht="12.75" customHeight="1" hidden="1" outlineLevel="1">
      <c r="A125" s="295" t="s">
        <v>71</v>
      </c>
      <c r="B125" s="67" t="s">
        <v>532</v>
      </c>
      <c r="C125" s="50">
        <f>0.00046*1000/20*70</f>
        <v>1.6099999999999999</v>
      </c>
      <c r="D125" s="87" t="s">
        <v>372</v>
      </c>
      <c r="E125" s="50"/>
      <c r="F125" s="50">
        <v>1.6</v>
      </c>
      <c r="G125" s="87" t="s">
        <v>372</v>
      </c>
      <c r="H125" s="56" t="s">
        <v>363</v>
      </c>
      <c r="I125" s="331">
        <v>1</v>
      </c>
      <c r="J125" s="490">
        <v>0.1</v>
      </c>
      <c r="K125" s="53"/>
    </row>
    <row r="126" spans="1:11" ht="12.75" customHeight="1" collapsed="1">
      <c r="A126" s="294" t="s">
        <v>78</v>
      </c>
      <c r="B126" s="56" t="s">
        <v>325</v>
      </c>
      <c r="C126" s="50">
        <v>0.00011</v>
      </c>
      <c r="D126" s="56" t="s">
        <v>912</v>
      </c>
      <c r="E126" s="50"/>
      <c r="F126" s="50">
        <v>0.73</v>
      </c>
      <c r="G126" s="87" t="s">
        <v>542</v>
      </c>
      <c r="H126" s="91" t="s">
        <v>363</v>
      </c>
      <c r="I126" s="331">
        <v>1</v>
      </c>
      <c r="J126" s="490">
        <v>0.13</v>
      </c>
      <c r="K126" s="68">
        <v>1.0408204820217164</v>
      </c>
    </row>
    <row r="127" spans="1:11" ht="12.75" customHeight="1" hidden="1" outlineLevel="1">
      <c r="A127" s="294" t="s">
        <v>262</v>
      </c>
      <c r="B127" s="56"/>
      <c r="C127" s="50" t="s">
        <v>168</v>
      </c>
      <c r="D127" s="62"/>
      <c r="E127" s="51"/>
      <c r="F127" s="63" t="s">
        <v>168</v>
      </c>
      <c r="G127" s="56"/>
      <c r="H127" s="56" t="s">
        <v>361</v>
      </c>
      <c r="I127" s="331">
        <v>1</v>
      </c>
      <c r="J127" s="490" t="e">
        <v>#N/A</v>
      </c>
      <c r="K127" s="68"/>
    </row>
    <row r="128" spans="1:11" ht="12.75" customHeight="1" hidden="1" outlineLevel="1">
      <c r="A128" s="294" t="s">
        <v>152</v>
      </c>
      <c r="B128" s="67" t="s">
        <v>153</v>
      </c>
      <c r="C128" s="50" t="s">
        <v>168</v>
      </c>
      <c r="D128" s="50"/>
      <c r="E128" s="50"/>
      <c r="F128" s="50" t="s">
        <v>168</v>
      </c>
      <c r="G128" s="66"/>
      <c r="H128" s="90" t="s">
        <v>361</v>
      </c>
      <c r="I128" s="331">
        <v>1</v>
      </c>
      <c r="J128" s="490" t="e">
        <v>#N/A</v>
      </c>
      <c r="K128" s="68"/>
    </row>
    <row r="129" spans="1:11" ht="12.75" customHeight="1" collapsed="1">
      <c r="A129" s="294" t="s">
        <v>81</v>
      </c>
      <c r="B129" s="56" t="s">
        <v>326</v>
      </c>
      <c r="C129" s="50" t="s">
        <v>168</v>
      </c>
      <c r="D129" s="50"/>
      <c r="E129" s="50"/>
      <c r="F129" s="50" t="s">
        <v>168</v>
      </c>
      <c r="G129" s="66"/>
      <c r="H129" s="90" t="s">
        <v>361</v>
      </c>
      <c r="I129" s="331">
        <v>1</v>
      </c>
      <c r="J129" s="490">
        <v>0.1</v>
      </c>
      <c r="K129" s="20"/>
    </row>
    <row r="130" spans="1:11" ht="12.75" customHeight="1" hidden="1" outlineLevel="1">
      <c r="A130" s="295" t="s">
        <v>25</v>
      </c>
      <c r="B130" s="66" t="s">
        <v>327</v>
      </c>
      <c r="C130" s="50" t="s">
        <v>168</v>
      </c>
      <c r="D130" s="50" t="s">
        <v>246</v>
      </c>
      <c r="E130" s="50"/>
      <c r="F130" s="50" t="s">
        <v>168</v>
      </c>
      <c r="G130" s="66"/>
      <c r="H130" s="90" t="s">
        <v>361</v>
      </c>
      <c r="I130" s="331">
        <v>1</v>
      </c>
      <c r="J130" s="490" t="s">
        <v>246</v>
      </c>
      <c r="K130" s="68">
        <v>0.0009629804824597543</v>
      </c>
    </row>
    <row r="131" spans="1:11" ht="12.75" customHeight="1" hidden="1" outlineLevel="1">
      <c r="A131" s="295" t="s">
        <v>24</v>
      </c>
      <c r="B131" s="66"/>
      <c r="C131" s="50" t="s">
        <v>168</v>
      </c>
      <c r="D131" s="62"/>
      <c r="E131" s="51"/>
      <c r="F131" s="63" t="s">
        <v>168</v>
      </c>
      <c r="G131" s="56"/>
      <c r="H131" s="56" t="s">
        <v>361</v>
      </c>
      <c r="I131" s="331">
        <v>1</v>
      </c>
      <c r="J131" s="490">
        <v>0</v>
      </c>
      <c r="K131" s="68"/>
    </row>
    <row r="132" spans="1:11" ht="12.75" customHeight="1" hidden="1" outlineLevel="1">
      <c r="A132" s="294" t="s">
        <v>264</v>
      </c>
      <c r="B132" s="67" t="s">
        <v>153</v>
      </c>
      <c r="C132" s="50" t="s">
        <v>168</v>
      </c>
      <c r="D132" s="50"/>
      <c r="E132" s="50"/>
      <c r="F132" s="50" t="s">
        <v>168</v>
      </c>
      <c r="G132" s="66"/>
      <c r="H132" s="83" t="s">
        <v>361</v>
      </c>
      <c r="I132" s="331">
        <v>1</v>
      </c>
      <c r="J132" s="490" t="e">
        <v>#N/A</v>
      </c>
      <c r="K132" s="53"/>
    </row>
    <row r="133" spans="1:11" ht="12.75" customHeight="1" hidden="1" outlineLevel="1">
      <c r="A133" s="296" t="s">
        <v>154</v>
      </c>
      <c r="B133" s="66" t="s">
        <v>155</v>
      </c>
      <c r="C133" s="50" t="s">
        <v>168</v>
      </c>
      <c r="D133" s="50"/>
      <c r="E133" s="50"/>
      <c r="F133" s="50" t="s">
        <v>168</v>
      </c>
      <c r="G133" s="66"/>
      <c r="H133" s="90" t="s">
        <v>361</v>
      </c>
      <c r="I133" s="331">
        <v>1</v>
      </c>
      <c r="J133" s="490" t="e">
        <v>#N/A</v>
      </c>
      <c r="K133" s="20"/>
    </row>
    <row r="134" spans="1:11" ht="12.75" customHeight="1" hidden="1" outlineLevel="1">
      <c r="A134" s="296" t="s">
        <v>471</v>
      </c>
      <c r="B134" s="66" t="s">
        <v>508</v>
      </c>
      <c r="C134" s="50" t="s">
        <v>168</v>
      </c>
      <c r="D134" s="50"/>
      <c r="E134" s="50"/>
      <c r="F134" s="50" t="s">
        <v>168</v>
      </c>
      <c r="G134" s="66"/>
      <c r="H134" s="90" t="s">
        <v>361</v>
      </c>
      <c r="I134" s="331">
        <v>1</v>
      </c>
      <c r="J134" s="490" t="e">
        <v>#N/A</v>
      </c>
      <c r="K134" s="20"/>
    </row>
    <row r="135" spans="1:11" ht="12.75" customHeight="1" hidden="1" outlineLevel="1">
      <c r="A135" s="296" t="s">
        <v>475</v>
      </c>
      <c r="B135" s="66" t="s">
        <v>509</v>
      </c>
      <c r="C135" s="50" t="s">
        <v>168</v>
      </c>
      <c r="D135" s="50"/>
      <c r="E135" s="50"/>
      <c r="F135" s="50" t="s">
        <v>168</v>
      </c>
      <c r="G135" s="66"/>
      <c r="H135" s="90" t="s">
        <v>361</v>
      </c>
      <c r="I135" s="331">
        <v>1</v>
      </c>
      <c r="J135" s="490" t="e">
        <v>#N/A</v>
      </c>
      <c r="K135" s="20"/>
    </row>
    <row r="136" spans="1:11" ht="12.75" hidden="1" outlineLevel="1">
      <c r="A136" s="320" t="s">
        <v>558</v>
      </c>
      <c r="B136" s="56" t="s">
        <v>328</v>
      </c>
      <c r="C136" s="50">
        <v>150000</v>
      </c>
      <c r="D136" s="87" t="s">
        <v>20</v>
      </c>
      <c r="E136" s="51"/>
      <c r="F136" s="50">
        <v>150000</v>
      </c>
      <c r="G136" s="87" t="s">
        <v>20</v>
      </c>
      <c r="H136" s="56" t="s">
        <v>363</v>
      </c>
      <c r="I136" s="331">
        <v>0.5</v>
      </c>
      <c r="J136" s="490" t="e">
        <v>#N/A</v>
      </c>
      <c r="K136" s="68">
        <v>0.807468520165206</v>
      </c>
    </row>
    <row r="137" spans="1:11" ht="12.75" hidden="1" outlineLevel="1">
      <c r="A137" s="294" t="s">
        <v>263</v>
      </c>
      <c r="B137" s="56"/>
      <c r="C137" s="136" t="s">
        <v>168</v>
      </c>
      <c r="D137" s="136"/>
      <c r="E137" s="136"/>
      <c r="F137" s="136" t="s">
        <v>168</v>
      </c>
      <c r="G137" s="160"/>
      <c r="H137" s="161" t="s">
        <v>361</v>
      </c>
      <c r="I137" s="331">
        <v>1</v>
      </c>
      <c r="J137" s="490" t="s">
        <v>246</v>
      </c>
      <c r="K137" s="68"/>
    </row>
    <row r="138" spans="1:11" ht="12.75" customHeight="1" hidden="1" outlineLevel="1">
      <c r="A138" s="295" t="s">
        <v>477</v>
      </c>
      <c r="B138" s="56" t="s">
        <v>29</v>
      </c>
      <c r="C138" s="50" t="s">
        <v>168</v>
      </c>
      <c r="D138" s="50"/>
      <c r="E138" s="50"/>
      <c r="F138" s="50" t="s">
        <v>168</v>
      </c>
      <c r="G138" s="66"/>
      <c r="H138" s="90" t="s">
        <v>361</v>
      </c>
      <c r="I138" s="331">
        <v>1</v>
      </c>
      <c r="J138" s="490" t="e">
        <v>#N/A</v>
      </c>
      <c r="K138" s="68"/>
    </row>
    <row r="139" spans="1:11" ht="12.75" customHeight="1" collapsed="1">
      <c r="A139" s="129" t="s">
        <v>620</v>
      </c>
      <c r="B139" s="56"/>
      <c r="C139" s="50" t="s">
        <v>168</v>
      </c>
      <c r="D139" s="50"/>
      <c r="E139" s="50"/>
      <c r="F139" s="50" t="s">
        <v>168</v>
      </c>
      <c r="G139" s="66"/>
      <c r="H139" s="90"/>
      <c r="I139" s="331">
        <v>1</v>
      </c>
      <c r="J139" s="490">
        <v>0.13</v>
      </c>
      <c r="K139" s="68"/>
    </row>
    <row r="140" spans="1:11" ht="12.75" customHeight="1" hidden="1" outlineLevel="1">
      <c r="A140" s="295" t="s">
        <v>479</v>
      </c>
      <c r="B140" s="56" t="s">
        <v>30</v>
      </c>
      <c r="C140" s="50" t="s">
        <v>168</v>
      </c>
      <c r="D140" s="50"/>
      <c r="E140" s="50"/>
      <c r="F140" s="50" t="s">
        <v>168</v>
      </c>
      <c r="G140" s="66"/>
      <c r="H140" s="90" t="s">
        <v>361</v>
      </c>
      <c r="I140" s="331">
        <v>1</v>
      </c>
      <c r="J140" s="490" t="e">
        <v>#N/A</v>
      </c>
      <c r="K140" s="68"/>
    </row>
    <row r="141" spans="1:11" ht="12.75" customHeight="1" hidden="1" outlineLevel="1">
      <c r="A141" s="295" t="s">
        <v>22</v>
      </c>
      <c r="B141" s="56"/>
      <c r="C141" s="50" t="s">
        <v>168</v>
      </c>
      <c r="D141" s="62"/>
      <c r="E141" s="51"/>
      <c r="F141" s="63" t="s">
        <v>168</v>
      </c>
      <c r="G141" s="56"/>
      <c r="H141" s="56" t="s">
        <v>361</v>
      </c>
      <c r="I141" s="331">
        <v>1</v>
      </c>
      <c r="J141" s="490" t="e">
        <v>#N/A</v>
      </c>
      <c r="K141" s="68"/>
    </row>
    <row r="142" spans="1:11" ht="12.75" customHeight="1" collapsed="1">
      <c r="A142" s="295" t="s">
        <v>70</v>
      </c>
      <c r="B142" s="56"/>
      <c r="C142" s="50" t="s">
        <v>168</v>
      </c>
      <c r="D142" s="62"/>
      <c r="E142" s="51"/>
      <c r="F142" s="63" t="s">
        <v>168</v>
      </c>
      <c r="G142" s="56"/>
      <c r="H142" s="56" t="s">
        <v>361</v>
      </c>
      <c r="I142" s="331">
        <v>1</v>
      </c>
      <c r="J142" s="490">
        <v>0.13</v>
      </c>
      <c r="K142" s="68"/>
    </row>
    <row r="143" spans="1:11" ht="12.75" customHeight="1" hidden="1" outlineLevel="1">
      <c r="A143" s="306" t="s">
        <v>110</v>
      </c>
      <c r="B143" s="56"/>
      <c r="C143" s="50" t="s">
        <v>168</v>
      </c>
      <c r="D143" s="50" t="s">
        <v>246</v>
      </c>
      <c r="E143" s="50"/>
      <c r="F143" s="50" t="s">
        <v>168</v>
      </c>
      <c r="G143" s="66"/>
      <c r="H143" s="90" t="s">
        <v>361</v>
      </c>
      <c r="I143" s="331">
        <v>1</v>
      </c>
      <c r="J143" s="66" t="s">
        <v>168</v>
      </c>
      <c r="K143" s="68"/>
    </row>
    <row r="144" spans="1:11" ht="12.75" customHeight="1" hidden="1" outlineLevel="1">
      <c r="A144" s="296" t="s">
        <v>205</v>
      </c>
      <c r="B144" s="66" t="s">
        <v>329</v>
      </c>
      <c r="C144" s="50" t="s">
        <v>168</v>
      </c>
      <c r="D144" s="50"/>
      <c r="E144" s="50"/>
      <c r="F144" s="50" t="s">
        <v>168</v>
      </c>
      <c r="G144" s="66"/>
      <c r="H144" s="90" t="s">
        <v>361</v>
      </c>
      <c r="I144" s="331">
        <v>1</v>
      </c>
      <c r="J144" s="66">
        <v>0.1</v>
      </c>
      <c r="K144" s="68">
        <v>0.031075016291605015</v>
      </c>
    </row>
    <row r="145" spans="1:11" ht="12.75" customHeight="1" hidden="1" outlineLevel="1">
      <c r="A145" s="296" t="s">
        <v>111</v>
      </c>
      <c r="B145" s="66"/>
      <c r="C145" s="50">
        <v>0.007</v>
      </c>
      <c r="D145" s="66" t="s">
        <v>663</v>
      </c>
      <c r="E145" s="50"/>
      <c r="F145" s="50">
        <v>0.013</v>
      </c>
      <c r="G145" s="87" t="s">
        <v>663</v>
      </c>
      <c r="H145" s="90"/>
      <c r="I145" s="331">
        <v>1</v>
      </c>
      <c r="J145" s="66">
        <v>0.1</v>
      </c>
      <c r="K145" s="68"/>
    </row>
    <row r="146" spans="1:11" ht="12.75" hidden="1" outlineLevel="1">
      <c r="A146" s="297" t="s">
        <v>206</v>
      </c>
      <c r="B146" s="160"/>
      <c r="C146" s="136" t="s">
        <v>168</v>
      </c>
      <c r="D146" s="136"/>
      <c r="E146" s="136"/>
      <c r="F146" s="136" t="s">
        <v>168</v>
      </c>
      <c r="G146" s="160"/>
      <c r="H146" s="161" t="s">
        <v>361</v>
      </c>
      <c r="I146" s="352">
        <v>1</v>
      </c>
      <c r="J146" s="217" t="s">
        <v>168</v>
      </c>
      <c r="K146" s="68"/>
    </row>
    <row r="147" spans="1:11" ht="12.75" customHeight="1" hidden="1" outlineLevel="1">
      <c r="A147" s="295" t="s">
        <v>480</v>
      </c>
      <c r="B147" s="66" t="s">
        <v>31</v>
      </c>
      <c r="C147" s="50" t="s">
        <v>168</v>
      </c>
      <c r="D147" s="50"/>
      <c r="E147" s="50"/>
      <c r="F147" s="50" t="s">
        <v>168</v>
      </c>
      <c r="G147" s="66"/>
      <c r="H147" s="90" t="s">
        <v>361</v>
      </c>
      <c r="I147" s="331">
        <v>1</v>
      </c>
      <c r="J147" s="56">
        <v>0.1</v>
      </c>
      <c r="K147" s="68"/>
    </row>
    <row r="148" spans="1:11" ht="12.75" customHeight="1" hidden="1" outlineLevel="1">
      <c r="A148" s="296" t="s">
        <v>473</v>
      </c>
      <c r="B148" s="67" t="s">
        <v>503</v>
      </c>
      <c r="C148" s="50" t="s">
        <v>168</v>
      </c>
      <c r="D148" s="50"/>
      <c r="E148" s="50"/>
      <c r="F148" s="50" t="s">
        <v>168</v>
      </c>
      <c r="G148" s="66"/>
      <c r="H148" s="90" t="s">
        <v>361</v>
      </c>
      <c r="I148" s="331">
        <v>1</v>
      </c>
      <c r="J148" s="56" t="s">
        <v>168</v>
      </c>
      <c r="K148" s="68"/>
    </row>
    <row r="149" spans="1:11" ht="12.75" customHeight="1" hidden="1" outlineLevel="1" collapsed="1">
      <c r="A149" s="296" t="s">
        <v>56</v>
      </c>
      <c r="B149" s="56" t="s">
        <v>328</v>
      </c>
      <c r="C149" s="50" t="s">
        <v>168</v>
      </c>
      <c r="D149" s="50"/>
      <c r="E149" s="50"/>
      <c r="F149" s="50" t="s">
        <v>168</v>
      </c>
      <c r="G149" s="66"/>
      <c r="H149" s="90" t="s">
        <v>361</v>
      </c>
      <c r="I149" s="331">
        <v>1</v>
      </c>
      <c r="J149" s="66" t="s">
        <v>168</v>
      </c>
      <c r="K149" s="68"/>
    </row>
    <row r="150" spans="1:11" ht="12.75" customHeight="1" hidden="1" outlineLevel="1" collapsed="1">
      <c r="A150" s="299" t="s">
        <v>26</v>
      </c>
      <c r="B150" s="17" t="s">
        <v>516</v>
      </c>
      <c r="C150" s="50" t="s">
        <v>168</v>
      </c>
      <c r="D150" s="50"/>
      <c r="E150" s="50"/>
      <c r="F150" s="50" t="s">
        <v>168</v>
      </c>
      <c r="G150" s="66"/>
      <c r="H150" s="90" t="s">
        <v>361</v>
      </c>
      <c r="I150" s="331">
        <v>1</v>
      </c>
      <c r="J150" s="66">
        <v>0.1</v>
      </c>
      <c r="K150" s="68"/>
    </row>
    <row r="151" spans="1:11" ht="13.5" collapsed="1" thickBot="1">
      <c r="A151" s="93"/>
      <c r="B151" s="85"/>
      <c r="C151" s="59"/>
      <c r="D151" s="59"/>
      <c r="E151" s="59"/>
      <c r="F151" s="59"/>
      <c r="G151" s="85"/>
      <c r="H151" s="94"/>
      <c r="I151" s="351"/>
      <c r="J151" s="85"/>
      <c r="K151" s="20"/>
    </row>
    <row r="152" spans="1:11" ht="13.5" customHeight="1">
      <c r="A152" s="95" t="s">
        <v>158</v>
      </c>
      <c r="B152" s="19"/>
      <c r="C152" s="87"/>
      <c r="D152" s="56"/>
      <c r="E152" s="56"/>
      <c r="F152" s="87"/>
      <c r="G152" s="96"/>
      <c r="H152" s="56"/>
      <c r="I152" s="56"/>
      <c r="J152" s="56"/>
      <c r="K152" s="87"/>
    </row>
    <row r="153" spans="1:11" ht="13.5" customHeight="1">
      <c r="A153" s="95" t="s">
        <v>336</v>
      </c>
      <c r="B153" s="19"/>
      <c r="C153" s="87"/>
      <c r="D153" s="56"/>
      <c r="E153" s="56"/>
      <c r="F153" s="87"/>
      <c r="G153" s="96"/>
      <c r="H153" s="56"/>
      <c r="I153" s="56"/>
      <c r="J153" s="56"/>
      <c r="K153" s="87"/>
    </row>
    <row r="154" spans="1:11" ht="13.5" customHeight="1">
      <c r="A154" s="95" t="s">
        <v>337</v>
      </c>
      <c r="B154" s="19"/>
      <c r="C154" s="87"/>
      <c r="D154" s="56"/>
      <c r="E154" s="95" t="s">
        <v>347</v>
      </c>
      <c r="F154" s="87"/>
      <c r="G154" s="96"/>
      <c r="H154" s="56"/>
      <c r="I154" s="56"/>
      <c r="J154" s="56"/>
      <c r="K154" s="87"/>
    </row>
    <row r="155" spans="1:11" ht="13.5" customHeight="1">
      <c r="A155" s="19" t="s">
        <v>338</v>
      </c>
      <c r="B155" s="19"/>
      <c r="C155" s="87"/>
      <c r="D155" s="56"/>
      <c r="E155" s="16" t="s">
        <v>348</v>
      </c>
      <c r="F155" s="87"/>
      <c r="G155" s="96"/>
      <c r="H155" s="56"/>
      <c r="I155" s="56"/>
      <c r="J155" s="56"/>
      <c r="K155" s="87"/>
    </row>
    <row r="156" spans="1:11" ht="13.5" customHeight="1">
      <c r="A156" s="16" t="s">
        <v>756</v>
      </c>
      <c r="I156" s="56"/>
      <c r="J156" s="56"/>
      <c r="K156" s="20"/>
    </row>
    <row r="157" spans="1:11" ht="13.5" customHeight="1">
      <c r="A157" s="16" t="s">
        <v>349</v>
      </c>
      <c r="I157" s="56"/>
      <c r="J157" s="56"/>
      <c r="K157" s="20"/>
    </row>
    <row r="158" spans="1:11" ht="13.5" customHeight="1">
      <c r="A158" s="16" t="s">
        <v>758</v>
      </c>
      <c r="I158" s="56"/>
      <c r="J158" s="56"/>
      <c r="K158" s="20"/>
    </row>
    <row r="159" spans="1:11" ht="13.5" customHeight="1">
      <c r="A159" s="16" t="s">
        <v>761</v>
      </c>
      <c r="I159" s="56"/>
      <c r="J159" s="56"/>
      <c r="K159" s="20"/>
    </row>
    <row r="160" spans="1:11" ht="13.5" customHeight="1">
      <c r="A160" s="110"/>
      <c r="I160" s="56"/>
      <c r="J160" s="56"/>
      <c r="K160" s="20"/>
    </row>
    <row r="161" spans="9:11" ht="13.5" customHeight="1">
      <c r="I161" s="56"/>
      <c r="J161" s="56"/>
      <c r="K161" s="20"/>
    </row>
    <row r="162" spans="1:11" ht="13.5" customHeight="1">
      <c r="A162" s="73"/>
      <c r="I162" s="56"/>
      <c r="J162" s="56"/>
      <c r="K162" s="20"/>
    </row>
    <row r="163" spans="9:11" ht="13.5" customHeight="1">
      <c r="I163" s="56"/>
      <c r="J163" s="56"/>
      <c r="K163" s="20"/>
    </row>
    <row r="164" spans="9:11" ht="12.75">
      <c r="I164" s="56"/>
      <c r="J164" s="56"/>
      <c r="K164" s="20"/>
    </row>
    <row r="165" spans="9:11" ht="12.75">
      <c r="I165" s="56"/>
      <c r="J165" s="56"/>
      <c r="K165" s="20"/>
    </row>
    <row r="166" spans="9:11" ht="12.75">
      <c r="I166" s="56"/>
      <c r="J166" s="56"/>
      <c r="K166" s="20"/>
    </row>
    <row r="167" spans="9:11" ht="12.75">
      <c r="I167" s="56"/>
      <c r="J167" s="56"/>
      <c r="K167" s="20"/>
    </row>
    <row r="168" spans="9:11" ht="12.75">
      <c r="I168" s="56"/>
      <c r="J168" s="56"/>
      <c r="K168" s="20"/>
    </row>
    <row r="169" spans="9:11" ht="12.75">
      <c r="I169" s="56"/>
      <c r="J169" s="56"/>
      <c r="K169" s="20"/>
    </row>
    <row r="170" spans="9:11" ht="12.75">
      <c r="I170" s="56"/>
      <c r="J170" s="56"/>
      <c r="K170" s="20"/>
    </row>
    <row r="171" spans="9:11" ht="12.75">
      <c r="I171" s="56"/>
      <c r="J171" s="56"/>
      <c r="K171" s="20"/>
    </row>
    <row r="172" spans="9:11" ht="12.75">
      <c r="I172" s="56"/>
      <c r="J172" s="56"/>
      <c r="K172" s="20"/>
    </row>
    <row r="173" spans="9:11" ht="12.75">
      <c r="I173" s="56"/>
      <c r="J173" s="56"/>
      <c r="K173" s="20"/>
    </row>
    <row r="174" spans="9:11" ht="12.75">
      <c r="I174" s="56"/>
      <c r="J174" s="56"/>
      <c r="K174" s="20"/>
    </row>
    <row r="175" spans="9:11" ht="12.75">
      <c r="I175" s="56"/>
      <c r="J175" s="56"/>
      <c r="K175" s="20"/>
    </row>
    <row r="176" spans="9:11" ht="12.75">
      <c r="I176" s="56"/>
      <c r="J176" s="56"/>
      <c r="K176" s="20"/>
    </row>
    <row r="177" spans="9:11" ht="12.75">
      <c r="I177" s="56"/>
      <c r="J177" s="56"/>
      <c r="K177" s="20"/>
    </row>
    <row r="178" spans="9:11" ht="12.75">
      <c r="I178" s="56"/>
      <c r="J178" s="56"/>
      <c r="K178" s="20"/>
    </row>
    <row r="179" spans="9:11" ht="12.75">
      <c r="I179" s="56"/>
      <c r="J179" s="56"/>
      <c r="K179" s="20"/>
    </row>
    <row r="180" spans="9:11" ht="12.75">
      <c r="I180" s="56"/>
      <c r="J180" s="56"/>
      <c r="K180" s="20"/>
    </row>
    <row r="181" spans="9:11" ht="12.75">
      <c r="I181" s="56"/>
      <c r="J181" s="56"/>
      <c r="K181" s="20"/>
    </row>
    <row r="182" spans="9:11" ht="12.75">
      <c r="I182" s="56"/>
      <c r="J182" s="56"/>
      <c r="K182" s="20"/>
    </row>
    <row r="183" spans="9:11" ht="12.75">
      <c r="I183" s="56"/>
      <c r="J183" s="56"/>
      <c r="K183" s="20"/>
    </row>
    <row r="184" spans="9:11" ht="12.75">
      <c r="I184" s="56"/>
      <c r="J184" s="56"/>
      <c r="K184" s="20"/>
    </row>
    <row r="185" spans="9:11" ht="12.75">
      <c r="I185" s="56"/>
      <c r="J185" s="56"/>
      <c r="K185" s="20"/>
    </row>
    <row r="186" spans="9:11" ht="12.75">
      <c r="I186" s="56"/>
      <c r="J186" s="56"/>
      <c r="K186" s="20"/>
    </row>
    <row r="187" spans="9:11" ht="12.75">
      <c r="I187" s="56"/>
      <c r="J187" s="56"/>
      <c r="K187" s="20"/>
    </row>
    <row r="188" spans="9:11" ht="12.75">
      <c r="I188" s="56"/>
      <c r="J188" s="56"/>
      <c r="K188" s="20"/>
    </row>
    <row r="189" spans="9:11" ht="12.75">
      <c r="I189" s="56"/>
      <c r="J189" s="56"/>
      <c r="K189" s="20"/>
    </row>
    <row r="190" spans="9:11" ht="12.75">
      <c r="I190" s="56"/>
      <c r="J190" s="56"/>
      <c r="K190" s="20"/>
    </row>
    <row r="191" spans="9:11" ht="12.75">
      <c r="I191" s="56"/>
      <c r="J191" s="56"/>
      <c r="K191" s="20"/>
    </row>
    <row r="192" spans="9:11" ht="12.75">
      <c r="I192" s="56"/>
      <c r="J192" s="56"/>
      <c r="K192" s="20"/>
    </row>
    <row r="193" spans="9:11" ht="12.75">
      <c r="I193" s="56"/>
      <c r="J193" s="56"/>
      <c r="K193" s="20"/>
    </row>
    <row r="194" spans="9:11" ht="12.75">
      <c r="I194" s="56"/>
      <c r="J194" s="56"/>
      <c r="K194" s="20"/>
    </row>
    <row r="195" spans="9:11" ht="12.75">
      <c r="I195" s="56"/>
      <c r="J195" s="56"/>
      <c r="K195" s="20"/>
    </row>
    <row r="196" spans="9:11" ht="12.75">
      <c r="I196" s="56"/>
      <c r="J196" s="56"/>
      <c r="K196" s="20"/>
    </row>
    <row r="197" spans="9:11" ht="12.75">
      <c r="I197" s="56"/>
      <c r="J197" s="56"/>
      <c r="K197" s="20"/>
    </row>
    <row r="198" spans="9:11" ht="12.75">
      <c r="I198" s="56"/>
      <c r="J198" s="56"/>
      <c r="K198" s="20"/>
    </row>
    <row r="199" spans="9:11" ht="12.75">
      <c r="I199" s="56"/>
      <c r="J199" s="56"/>
      <c r="K199" s="20"/>
    </row>
    <row r="200" spans="9:11" ht="12.75">
      <c r="I200" s="56"/>
      <c r="J200" s="56"/>
      <c r="K200" s="20"/>
    </row>
    <row r="201" spans="9:11" ht="12.75">
      <c r="I201" s="56"/>
      <c r="J201" s="56"/>
      <c r="K201" s="20"/>
    </row>
    <row r="202" spans="9:11" ht="12.75">
      <c r="I202" s="56"/>
      <c r="J202" s="56"/>
      <c r="K202" s="20"/>
    </row>
    <row r="203" spans="9:11" ht="12.75">
      <c r="I203" s="56"/>
      <c r="J203" s="56"/>
      <c r="K203" s="20"/>
    </row>
    <row r="204" spans="9:11" ht="12.75">
      <c r="I204" s="56"/>
      <c r="J204" s="56"/>
      <c r="K204" s="20"/>
    </row>
    <row r="205" spans="9:11" ht="12.75">
      <c r="I205" s="56"/>
      <c r="J205" s="56"/>
      <c r="K205" s="20"/>
    </row>
    <row r="206" spans="9:11" ht="12.75">
      <c r="I206" s="56"/>
      <c r="J206" s="56"/>
      <c r="K206" s="20"/>
    </row>
    <row r="207" spans="9:11" ht="12.75">
      <c r="I207" s="56"/>
      <c r="J207" s="56"/>
      <c r="K207" s="20"/>
    </row>
    <row r="208" spans="9:11" ht="12.75">
      <c r="I208" s="56"/>
      <c r="J208" s="56"/>
      <c r="K208" s="20"/>
    </row>
    <row r="209" spans="9:11" ht="12.75">
      <c r="I209" s="56"/>
      <c r="J209" s="56"/>
      <c r="K209" s="20"/>
    </row>
    <row r="210" spans="9:11" ht="12.75">
      <c r="I210" s="56"/>
      <c r="J210" s="56"/>
      <c r="K210" s="20"/>
    </row>
    <row r="211" spans="9:11" ht="12.75">
      <c r="I211" s="56"/>
      <c r="J211" s="56"/>
      <c r="K211" s="20"/>
    </row>
    <row r="212" spans="9:11" ht="12.75">
      <c r="I212" s="56"/>
      <c r="J212" s="56"/>
      <c r="K212" s="20"/>
    </row>
    <row r="213" spans="9:11" ht="12.75">
      <c r="I213" s="56"/>
      <c r="J213" s="56"/>
      <c r="K213" s="20"/>
    </row>
    <row r="214" spans="9:11" ht="12.75">
      <c r="I214" s="56"/>
      <c r="J214" s="56"/>
      <c r="K214" s="20"/>
    </row>
    <row r="215" spans="9:11" ht="12.75">
      <c r="I215" s="56"/>
      <c r="J215" s="56"/>
      <c r="K215" s="20"/>
    </row>
    <row r="216" spans="9:11" ht="12.75">
      <c r="I216" s="56"/>
      <c r="J216" s="56"/>
      <c r="K216" s="20"/>
    </row>
    <row r="217" spans="9:11" ht="12.75">
      <c r="I217" s="56"/>
      <c r="J217" s="56"/>
      <c r="K217" s="20"/>
    </row>
    <row r="218" spans="9:11" ht="12.75">
      <c r="I218" s="56"/>
      <c r="J218" s="56"/>
      <c r="K218" s="20"/>
    </row>
    <row r="219" spans="9:11" ht="12.75">
      <c r="I219" s="56"/>
      <c r="J219" s="56"/>
      <c r="K219" s="20"/>
    </row>
    <row r="220" spans="9:11" ht="12.75">
      <c r="I220" s="56"/>
      <c r="J220" s="56"/>
      <c r="K220" s="20"/>
    </row>
    <row r="221" spans="9:11" ht="12.75">
      <c r="I221" s="56"/>
      <c r="J221" s="56"/>
      <c r="K221" s="20"/>
    </row>
    <row r="222" spans="9:11" ht="12.75">
      <c r="I222" s="56"/>
      <c r="J222" s="56"/>
      <c r="K222" s="20"/>
    </row>
    <row r="223" spans="9:11" ht="12.75">
      <c r="I223" s="56"/>
      <c r="J223" s="56"/>
      <c r="K223" s="20"/>
    </row>
    <row r="224" spans="9:11" ht="12.75">
      <c r="I224" s="56"/>
      <c r="J224" s="56"/>
      <c r="K224" s="20"/>
    </row>
    <row r="225" spans="9:11" ht="12.75">
      <c r="I225" s="56"/>
      <c r="J225" s="56"/>
      <c r="K225" s="20"/>
    </row>
    <row r="226" spans="9:11" ht="12.75">
      <c r="I226" s="56"/>
      <c r="J226" s="56"/>
      <c r="K226" s="20"/>
    </row>
    <row r="227" spans="9:11" ht="12.75">
      <c r="I227" s="56"/>
      <c r="J227" s="56"/>
      <c r="K227" s="20"/>
    </row>
    <row r="228" spans="9:11" ht="12.75">
      <c r="I228" s="56"/>
      <c r="J228" s="56"/>
      <c r="K228" s="20"/>
    </row>
    <row r="229" spans="9:11" ht="12.75">
      <c r="I229" s="56"/>
      <c r="J229" s="56"/>
      <c r="K229" s="20"/>
    </row>
    <row r="230" spans="9:11" ht="12.75">
      <c r="I230" s="56"/>
      <c r="J230" s="56"/>
      <c r="K230" s="20"/>
    </row>
    <row r="231" spans="9:11" ht="12.75">
      <c r="I231" s="56"/>
      <c r="J231" s="56"/>
      <c r="K231" s="20"/>
    </row>
    <row r="232" spans="9:11" ht="12.75">
      <c r="I232" s="56"/>
      <c r="J232" s="56"/>
      <c r="K232" s="20"/>
    </row>
    <row r="233" spans="9:11" ht="12.75">
      <c r="I233" s="56"/>
      <c r="J233" s="56"/>
      <c r="K233" s="20"/>
    </row>
    <row r="234" spans="9:11" ht="12.75">
      <c r="I234" s="56"/>
      <c r="J234" s="56"/>
      <c r="K234" s="20"/>
    </row>
    <row r="235" spans="9:11" ht="12.75">
      <c r="I235" s="56"/>
      <c r="J235" s="56"/>
      <c r="K235" s="20"/>
    </row>
    <row r="236" spans="9:11" ht="12.75">
      <c r="I236" s="56"/>
      <c r="J236" s="56"/>
      <c r="K236" s="20"/>
    </row>
    <row r="237" spans="9:11" ht="12.75">
      <c r="I237" s="56"/>
      <c r="J237" s="56"/>
      <c r="K237" s="20"/>
    </row>
    <row r="238" spans="9:11" ht="12.75">
      <c r="I238" s="56"/>
      <c r="J238" s="56"/>
      <c r="K238" s="20"/>
    </row>
    <row r="239" spans="9:11" ht="12.75">
      <c r="I239" s="56"/>
      <c r="J239" s="56"/>
      <c r="K239" s="20"/>
    </row>
    <row r="240" spans="9:11" ht="12.75">
      <c r="I240" s="56"/>
      <c r="J240" s="56"/>
      <c r="K240" s="20"/>
    </row>
    <row r="241" spans="9:11" ht="12.75">
      <c r="I241" s="56"/>
      <c r="J241" s="56"/>
      <c r="K241" s="20"/>
    </row>
    <row r="242" spans="9:11" ht="12.75">
      <c r="I242" s="56"/>
      <c r="J242" s="56"/>
      <c r="K242" s="20"/>
    </row>
    <row r="243" spans="9:11" ht="12.75">
      <c r="I243" s="56"/>
      <c r="J243" s="56"/>
      <c r="K243" s="20"/>
    </row>
    <row r="244" spans="9:11" ht="12.75">
      <c r="I244" s="56"/>
      <c r="J244" s="56"/>
      <c r="K244" s="20"/>
    </row>
    <row r="245" spans="9:11" ht="12.75">
      <c r="I245" s="56"/>
      <c r="J245" s="56"/>
      <c r="K245" s="20"/>
    </row>
    <row r="246" spans="9:11" ht="12.75">
      <c r="I246" s="56"/>
      <c r="J246" s="56"/>
      <c r="K246" s="20"/>
    </row>
    <row r="247" spans="9:11" ht="12.75">
      <c r="I247" s="56"/>
      <c r="J247" s="56"/>
      <c r="K247" s="20"/>
    </row>
    <row r="248" spans="9:11" ht="12.75">
      <c r="I248" s="56"/>
      <c r="J248" s="56"/>
      <c r="K248" s="20"/>
    </row>
    <row r="249" spans="9:11" ht="12.75">
      <c r="I249" s="56"/>
      <c r="J249" s="56"/>
      <c r="K249" s="20"/>
    </row>
    <row r="250" spans="9:11" ht="12.75">
      <c r="I250" s="56"/>
      <c r="J250" s="56"/>
      <c r="K250" s="20"/>
    </row>
    <row r="251" spans="9:11" ht="12.75">
      <c r="I251" s="56"/>
      <c r="J251" s="56"/>
      <c r="K251" s="20"/>
    </row>
    <row r="252" spans="9:11" ht="12.75">
      <c r="I252" s="56"/>
      <c r="J252" s="56"/>
      <c r="K252" s="20"/>
    </row>
    <row r="253" spans="9:11" ht="12.75">
      <c r="I253" s="56"/>
      <c r="J253" s="56"/>
      <c r="K253" s="20"/>
    </row>
    <row r="254" spans="9:11" ht="12.75">
      <c r="I254" s="56"/>
      <c r="J254" s="56"/>
      <c r="K254" s="20"/>
    </row>
    <row r="255" spans="9:11" ht="12.75">
      <c r="I255" s="56"/>
      <c r="J255" s="56"/>
      <c r="K255" s="20"/>
    </row>
    <row r="256" spans="9:11" ht="12.75">
      <c r="I256" s="56"/>
      <c r="J256" s="56"/>
      <c r="K256" s="20"/>
    </row>
    <row r="257" spans="9:11" ht="12.75">
      <c r="I257" s="56"/>
      <c r="J257" s="56"/>
      <c r="K257" s="20"/>
    </row>
    <row r="258" spans="9:11" ht="12.75">
      <c r="I258" s="56"/>
      <c r="J258" s="56"/>
      <c r="K258" s="20"/>
    </row>
    <row r="259" spans="9:11" ht="12.75">
      <c r="I259" s="56"/>
      <c r="J259" s="56"/>
      <c r="K259" s="20"/>
    </row>
    <row r="260" spans="9:11" ht="12.75">
      <c r="I260" s="56"/>
      <c r="J260" s="56"/>
      <c r="K260" s="20"/>
    </row>
    <row r="261" spans="9:11" ht="12.75">
      <c r="I261" s="56"/>
      <c r="J261" s="56"/>
      <c r="K261" s="20"/>
    </row>
    <row r="262" spans="9:11" ht="12.75">
      <c r="I262" s="56"/>
      <c r="J262" s="56"/>
      <c r="K262" s="20"/>
    </row>
    <row r="263" spans="9:11" ht="12.75">
      <c r="I263" s="56"/>
      <c r="J263" s="56"/>
      <c r="K263" s="20"/>
    </row>
    <row r="264" spans="9:11" ht="12.75">
      <c r="I264" s="56"/>
      <c r="J264" s="56"/>
      <c r="K264" s="20"/>
    </row>
    <row r="265" spans="9:11" ht="12.75">
      <c r="I265" s="56"/>
      <c r="J265" s="56"/>
      <c r="K265" s="20"/>
    </row>
    <row r="266" spans="9:11" ht="12.75">
      <c r="I266" s="56"/>
      <c r="J266" s="56"/>
      <c r="K266" s="20"/>
    </row>
    <row r="267" spans="9:11" ht="12.75">
      <c r="I267" s="56"/>
      <c r="J267" s="56"/>
      <c r="K267" s="20"/>
    </row>
    <row r="268" spans="9:11" ht="12.75">
      <c r="I268" s="56"/>
      <c r="J268" s="56"/>
      <c r="K268" s="20"/>
    </row>
    <row r="269" spans="9:11" ht="12.75">
      <c r="I269" s="56"/>
      <c r="J269" s="56"/>
      <c r="K269" s="20"/>
    </row>
    <row r="270" spans="9:11" ht="12.75">
      <c r="I270" s="56"/>
      <c r="J270" s="56"/>
      <c r="K270" s="20"/>
    </row>
    <row r="271" spans="9:11" ht="12.75">
      <c r="I271" s="56"/>
      <c r="J271" s="56"/>
      <c r="K271" s="20"/>
    </row>
    <row r="272" spans="9:11" ht="12.75">
      <c r="I272" s="56"/>
      <c r="J272" s="56"/>
      <c r="K272" s="20"/>
    </row>
    <row r="273" spans="9:11" ht="12.75">
      <c r="I273" s="56"/>
      <c r="J273" s="56"/>
      <c r="K273" s="20"/>
    </row>
    <row r="274" spans="9:11" ht="12.75">
      <c r="I274" s="56"/>
      <c r="J274" s="56"/>
      <c r="K274" s="20"/>
    </row>
    <row r="275" spans="9:11" ht="12.75">
      <c r="I275" s="56"/>
      <c r="J275" s="56"/>
      <c r="K275" s="20"/>
    </row>
    <row r="276" spans="9:11" ht="12.75">
      <c r="I276" s="56"/>
      <c r="J276" s="56"/>
      <c r="K276" s="20"/>
    </row>
    <row r="277" spans="9:11" ht="12.75">
      <c r="I277" s="56"/>
      <c r="J277" s="56"/>
      <c r="K277" s="20"/>
    </row>
    <row r="278" spans="9:11" ht="12.75">
      <c r="I278" s="56"/>
      <c r="J278" s="56"/>
      <c r="K278" s="20"/>
    </row>
    <row r="279" spans="9:11" ht="12.75">
      <c r="I279" s="56"/>
      <c r="J279" s="56"/>
      <c r="K279" s="20"/>
    </row>
    <row r="280" spans="9:11" ht="12.75">
      <c r="I280" s="56"/>
      <c r="J280" s="56"/>
      <c r="K280" s="20"/>
    </row>
    <row r="281" spans="9:11" ht="12.75">
      <c r="I281" s="56"/>
      <c r="J281" s="56"/>
      <c r="K281" s="20"/>
    </row>
    <row r="282" spans="9:11" ht="12.75">
      <c r="I282" s="56"/>
      <c r="J282" s="56"/>
      <c r="K282" s="20"/>
    </row>
    <row r="283" spans="9:11" ht="12.75">
      <c r="I283" s="56"/>
      <c r="J283" s="56"/>
      <c r="K283" s="20"/>
    </row>
    <row r="284" spans="9:11" ht="12.75">
      <c r="I284" s="56"/>
      <c r="J284" s="56"/>
      <c r="K284" s="20"/>
    </row>
    <row r="285" spans="9:11" ht="12.75">
      <c r="I285" s="56"/>
      <c r="J285" s="56"/>
      <c r="K285" s="20"/>
    </row>
    <row r="286" spans="9:11" ht="12.75">
      <c r="I286" s="56"/>
      <c r="J286" s="56"/>
      <c r="K286" s="20"/>
    </row>
    <row r="287" spans="9:11" ht="12.75">
      <c r="I287" s="56"/>
      <c r="J287" s="56"/>
      <c r="K287" s="20"/>
    </row>
    <row r="288" spans="9:11" ht="12.75">
      <c r="I288" s="56"/>
      <c r="J288" s="56"/>
      <c r="K288" s="20"/>
    </row>
    <row r="289" spans="9:11" ht="12.75">
      <c r="I289" s="56"/>
      <c r="J289" s="56"/>
      <c r="K289" s="20"/>
    </row>
    <row r="290" spans="9:11" ht="12.75">
      <c r="I290" s="56"/>
      <c r="J290" s="56"/>
      <c r="K290" s="20"/>
    </row>
    <row r="291" spans="9:11" ht="12.75">
      <c r="I291" s="56"/>
      <c r="J291" s="56"/>
      <c r="K291" s="20"/>
    </row>
    <row r="292" spans="9:11" ht="12.75">
      <c r="I292" s="56"/>
      <c r="J292" s="56"/>
      <c r="K292" s="20"/>
    </row>
    <row r="293" spans="9:11" ht="12.75">
      <c r="I293" s="56"/>
      <c r="J293" s="56"/>
      <c r="K293" s="20"/>
    </row>
    <row r="294" spans="9:11" ht="12.75">
      <c r="I294" s="56"/>
      <c r="J294" s="56"/>
      <c r="K294" s="20"/>
    </row>
    <row r="295" spans="9:11" ht="12.75">
      <c r="I295" s="56"/>
      <c r="J295" s="56"/>
      <c r="K295" s="20"/>
    </row>
    <row r="296" spans="9:11" ht="12.75">
      <c r="I296" s="56"/>
      <c r="J296" s="56"/>
      <c r="K296" s="20"/>
    </row>
    <row r="297" spans="9:11" ht="12.75">
      <c r="I297" s="56"/>
      <c r="J297" s="56"/>
      <c r="K297" s="20"/>
    </row>
    <row r="298" spans="9:11" ht="12.75">
      <c r="I298" s="56"/>
      <c r="J298" s="56"/>
      <c r="K298" s="20"/>
    </row>
    <row r="299" spans="9:11" ht="12.75">
      <c r="I299" s="56"/>
      <c r="J299" s="56"/>
      <c r="K299" s="20"/>
    </row>
    <row r="300" spans="9:11" ht="12.75">
      <c r="I300" s="56"/>
      <c r="J300" s="56"/>
      <c r="K300" s="20"/>
    </row>
    <row r="301" spans="9:11" ht="12.75">
      <c r="I301" s="56"/>
      <c r="J301" s="56"/>
      <c r="K301" s="20"/>
    </row>
    <row r="302" spans="9:11" ht="12.75">
      <c r="I302" s="56"/>
      <c r="J302" s="56"/>
      <c r="K302" s="20"/>
    </row>
    <row r="303" spans="9:11" ht="12.75">
      <c r="I303" s="56"/>
      <c r="J303" s="56"/>
      <c r="K303" s="20"/>
    </row>
    <row r="304" spans="9:11" ht="12.75">
      <c r="I304" s="56"/>
      <c r="J304" s="56"/>
      <c r="K304" s="20"/>
    </row>
    <row r="305" spans="9:11" ht="12.75">
      <c r="I305" s="56"/>
      <c r="J305" s="56"/>
      <c r="K305" s="20"/>
    </row>
    <row r="306" spans="9:11" ht="12.75">
      <c r="I306" s="56"/>
      <c r="J306" s="56"/>
      <c r="K306" s="20"/>
    </row>
    <row r="307" spans="9:11" ht="12.75">
      <c r="I307" s="56"/>
      <c r="J307" s="56"/>
      <c r="K307" s="20"/>
    </row>
    <row r="308" spans="9:11" ht="12.75">
      <c r="I308" s="56"/>
      <c r="J308" s="56"/>
      <c r="K308" s="20"/>
    </row>
    <row r="309" spans="9:11" ht="12.75">
      <c r="I309" s="56"/>
      <c r="J309" s="56"/>
      <c r="K309" s="20"/>
    </row>
    <row r="310" spans="9:11" ht="12.75">
      <c r="I310" s="56"/>
      <c r="J310" s="56"/>
      <c r="K310" s="20"/>
    </row>
    <row r="311" spans="9:11" ht="12.75">
      <c r="I311" s="56"/>
      <c r="J311" s="56"/>
      <c r="K311" s="20"/>
    </row>
    <row r="312" spans="9:11" ht="12.75">
      <c r="I312" s="56"/>
      <c r="J312" s="56"/>
      <c r="K312" s="20"/>
    </row>
    <row r="313" spans="9:11" ht="12.75">
      <c r="I313" s="56"/>
      <c r="J313" s="56"/>
      <c r="K313" s="20"/>
    </row>
    <row r="314" spans="9:11" ht="12.75">
      <c r="I314" s="56"/>
      <c r="J314" s="56"/>
      <c r="K314" s="20"/>
    </row>
    <row r="315" spans="9:11" ht="12.75">
      <c r="I315" s="56"/>
      <c r="J315" s="56"/>
      <c r="K315" s="20"/>
    </row>
    <row r="316" spans="9:11" ht="12.75">
      <c r="I316" s="56"/>
      <c r="J316" s="56"/>
      <c r="K316" s="20"/>
    </row>
    <row r="317" spans="9:11" ht="12.75">
      <c r="I317" s="56"/>
      <c r="J317" s="56"/>
      <c r="K317" s="20"/>
    </row>
    <row r="318" spans="9:11" ht="12.75">
      <c r="I318" s="56"/>
      <c r="J318" s="56"/>
      <c r="K318" s="20"/>
    </row>
    <row r="319" spans="9:11" ht="12.75">
      <c r="I319" s="56"/>
      <c r="J319" s="56"/>
      <c r="K319" s="20"/>
    </row>
    <row r="320" spans="9:11" ht="12.75">
      <c r="I320" s="56"/>
      <c r="J320" s="56"/>
      <c r="K320" s="20"/>
    </row>
    <row r="321" spans="9:11" ht="12.75">
      <c r="I321" s="56"/>
      <c r="J321" s="56"/>
      <c r="K321" s="20"/>
    </row>
    <row r="322" spans="9:11" ht="12.75">
      <c r="I322" s="56"/>
      <c r="J322" s="56"/>
      <c r="K322" s="20"/>
    </row>
    <row r="323" spans="9:11" ht="12.75">
      <c r="I323" s="56"/>
      <c r="J323" s="56"/>
      <c r="K323" s="20"/>
    </row>
    <row r="324" spans="9:11" ht="12.75">
      <c r="I324" s="56"/>
      <c r="J324" s="56"/>
      <c r="K324" s="20"/>
    </row>
    <row r="325" spans="9:11" ht="12.75">
      <c r="I325" s="56"/>
      <c r="J325" s="56"/>
      <c r="K325" s="20"/>
    </row>
    <row r="326" spans="9:11" ht="12.75">
      <c r="I326" s="56"/>
      <c r="J326" s="56"/>
      <c r="K326" s="20"/>
    </row>
    <row r="327" spans="9:11" ht="12.75">
      <c r="I327" s="56"/>
      <c r="J327" s="56"/>
      <c r="K327" s="20"/>
    </row>
    <row r="328" spans="9:11" ht="12.75">
      <c r="I328" s="56"/>
      <c r="J328" s="56"/>
      <c r="K328" s="20"/>
    </row>
    <row r="329" spans="9:11" ht="12.75">
      <c r="I329" s="56"/>
      <c r="J329" s="56"/>
      <c r="K329" s="20"/>
    </row>
    <row r="330" spans="9:11" ht="12.75">
      <c r="I330" s="56"/>
      <c r="J330" s="56"/>
      <c r="K330" s="20"/>
    </row>
    <row r="331" spans="9:11" ht="12.75">
      <c r="I331" s="56"/>
      <c r="J331" s="56"/>
      <c r="K331" s="20"/>
    </row>
    <row r="332" spans="9:11" ht="12.75">
      <c r="I332" s="56"/>
      <c r="J332" s="56"/>
      <c r="K332" s="20"/>
    </row>
    <row r="333" spans="9:11" ht="12.75">
      <c r="I333" s="56"/>
      <c r="J333" s="56"/>
      <c r="K333" s="20"/>
    </row>
    <row r="334" spans="9:11" ht="12.75">
      <c r="I334" s="56"/>
      <c r="J334" s="56"/>
      <c r="K334" s="20"/>
    </row>
    <row r="335" spans="9:11" ht="12.75">
      <c r="I335" s="56"/>
      <c r="J335" s="56"/>
      <c r="K335" s="20"/>
    </row>
    <row r="336" spans="9:11" ht="12.75">
      <c r="I336" s="56"/>
      <c r="J336" s="56"/>
      <c r="K336" s="20"/>
    </row>
    <row r="337" spans="9:11" ht="12.75">
      <c r="I337" s="56"/>
      <c r="J337" s="56"/>
      <c r="K337" s="20"/>
    </row>
    <row r="338" spans="9:11" ht="12.75">
      <c r="I338" s="56"/>
      <c r="J338" s="56"/>
      <c r="K338" s="20"/>
    </row>
    <row r="339" spans="9:11" ht="12.75">
      <c r="I339" s="56"/>
      <c r="J339" s="56"/>
      <c r="K339" s="20"/>
    </row>
    <row r="340" spans="9:11" ht="12.75">
      <c r="I340" s="56"/>
      <c r="J340" s="56"/>
      <c r="K340" s="20"/>
    </row>
    <row r="341" spans="9:11" ht="12.75">
      <c r="I341" s="56"/>
      <c r="J341" s="56"/>
      <c r="K341" s="20"/>
    </row>
    <row r="342" spans="9:11" ht="12.75">
      <c r="I342" s="56"/>
      <c r="J342" s="56"/>
      <c r="K342" s="20"/>
    </row>
    <row r="343" spans="9:11" ht="12.75">
      <c r="I343" s="56"/>
      <c r="J343" s="56"/>
      <c r="K343" s="20"/>
    </row>
    <row r="344" spans="9:11" ht="12.75">
      <c r="I344" s="56"/>
      <c r="J344" s="56"/>
      <c r="K344" s="20"/>
    </row>
    <row r="345" spans="9:11" ht="12.75">
      <c r="I345" s="56"/>
      <c r="J345" s="56"/>
      <c r="K345" s="20"/>
    </row>
    <row r="346" spans="9:11" ht="12.75">
      <c r="I346" s="56"/>
      <c r="J346" s="56"/>
      <c r="K346" s="20"/>
    </row>
    <row r="347" spans="9:11" ht="12.75">
      <c r="I347" s="56"/>
      <c r="J347" s="56"/>
      <c r="K347" s="20"/>
    </row>
    <row r="348" spans="9:11" ht="12.75">
      <c r="I348" s="56"/>
      <c r="J348" s="56"/>
      <c r="K348" s="20"/>
    </row>
    <row r="349" spans="9:11" ht="12.75">
      <c r="I349" s="56"/>
      <c r="J349" s="56"/>
      <c r="K349" s="20"/>
    </row>
    <row r="350" spans="9:11" ht="12.75">
      <c r="I350" s="56"/>
      <c r="J350" s="56"/>
      <c r="K350" s="20"/>
    </row>
    <row r="351" spans="9:11" ht="12.75">
      <c r="I351" s="56"/>
      <c r="J351" s="56"/>
      <c r="K351" s="20"/>
    </row>
    <row r="352" spans="9:11" ht="12.75">
      <c r="I352" s="56"/>
      <c r="J352" s="56"/>
      <c r="K352" s="20"/>
    </row>
    <row r="353" spans="9:11" ht="12.75">
      <c r="I353" s="56"/>
      <c r="J353" s="56"/>
      <c r="K353" s="20"/>
    </row>
    <row r="354" spans="9:11" ht="12.75">
      <c r="I354" s="56"/>
      <c r="J354" s="56"/>
      <c r="K354" s="20"/>
    </row>
    <row r="355" spans="9:11" ht="12.75">
      <c r="I355" s="56"/>
      <c r="J355" s="56"/>
      <c r="K355" s="20"/>
    </row>
    <row r="356" spans="9:11" ht="12.75">
      <c r="I356" s="56"/>
      <c r="J356" s="56"/>
      <c r="K356" s="20"/>
    </row>
    <row r="357" spans="9:11" ht="12.75">
      <c r="I357" s="56"/>
      <c r="J357" s="56"/>
      <c r="K357" s="20"/>
    </row>
    <row r="358" spans="9:11" ht="12.75">
      <c r="I358" s="56"/>
      <c r="J358" s="56"/>
      <c r="K358" s="20"/>
    </row>
    <row r="359" spans="9:11" ht="12.75">
      <c r="I359" s="56"/>
      <c r="J359" s="56"/>
      <c r="K359" s="20"/>
    </row>
    <row r="360" spans="9:11" ht="12.75">
      <c r="I360" s="56"/>
      <c r="J360" s="56"/>
      <c r="K360" s="20"/>
    </row>
    <row r="361" spans="9:11" ht="12.75">
      <c r="I361" s="56"/>
      <c r="J361" s="56"/>
      <c r="K361" s="20"/>
    </row>
    <row r="362" spans="9:11" ht="12.75">
      <c r="I362" s="56"/>
      <c r="J362" s="56"/>
      <c r="K362" s="20"/>
    </row>
    <row r="363" spans="9:11" ht="12.75">
      <c r="I363" s="56"/>
      <c r="J363" s="56"/>
      <c r="K363" s="20"/>
    </row>
    <row r="364" spans="9:11" ht="12.75">
      <c r="I364" s="56"/>
      <c r="J364" s="56"/>
      <c r="K364" s="20"/>
    </row>
    <row r="365" spans="9:11" ht="12.75">
      <c r="I365" s="56"/>
      <c r="J365" s="56"/>
      <c r="K365" s="20"/>
    </row>
    <row r="366" spans="9:11" ht="12.75">
      <c r="I366" s="56"/>
      <c r="J366" s="56"/>
      <c r="K366" s="20"/>
    </row>
    <row r="367" spans="9:11" ht="12.75">
      <c r="I367" s="56"/>
      <c r="J367" s="56"/>
      <c r="K367" s="20"/>
    </row>
    <row r="368" spans="9:11" ht="12.75">
      <c r="I368" s="56"/>
      <c r="J368" s="56"/>
      <c r="K368" s="20"/>
    </row>
    <row r="369" spans="9:11" ht="12.75">
      <c r="I369" s="56"/>
      <c r="J369" s="56"/>
      <c r="K369" s="20"/>
    </row>
    <row r="370" spans="9:11" ht="12.75">
      <c r="I370" s="56"/>
      <c r="J370" s="56"/>
      <c r="K370" s="20"/>
    </row>
    <row r="371" spans="9:11" ht="12.75">
      <c r="I371" s="56"/>
      <c r="J371" s="56"/>
      <c r="K371" s="20"/>
    </row>
    <row r="372" spans="9:11" ht="12.75">
      <c r="I372" s="56"/>
      <c r="J372" s="56"/>
      <c r="K372" s="20"/>
    </row>
    <row r="373" spans="9:11" ht="12.75">
      <c r="I373" s="56"/>
      <c r="J373" s="56"/>
      <c r="K373" s="20"/>
    </row>
    <row r="374" spans="9:11" ht="12.75">
      <c r="I374" s="56"/>
      <c r="J374" s="56"/>
      <c r="K374" s="20"/>
    </row>
    <row r="375" spans="9:11" ht="12.75">
      <c r="I375" s="56"/>
      <c r="J375" s="56"/>
      <c r="K375" s="20"/>
    </row>
    <row r="376" spans="9:11" ht="12.75">
      <c r="I376" s="56"/>
      <c r="J376" s="56"/>
      <c r="K376" s="20"/>
    </row>
    <row r="377" spans="9:11" ht="12.75">
      <c r="I377" s="56"/>
      <c r="J377" s="56"/>
      <c r="K377" s="20"/>
    </row>
    <row r="378" spans="9:11" ht="12.75">
      <c r="I378" s="56"/>
      <c r="J378" s="56"/>
      <c r="K378" s="20"/>
    </row>
    <row r="379" spans="9:11" ht="12.75">
      <c r="I379" s="56"/>
      <c r="J379" s="56"/>
      <c r="K379" s="20"/>
    </row>
    <row r="380" spans="9:11" ht="12.75">
      <c r="I380" s="56"/>
      <c r="J380" s="56"/>
      <c r="K380" s="20"/>
    </row>
    <row r="381" spans="9:11" ht="12.75">
      <c r="I381" s="56"/>
      <c r="J381" s="56"/>
      <c r="K381" s="20"/>
    </row>
    <row r="382" spans="9:11" ht="12.75">
      <c r="I382" s="56"/>
      <c r="J382" s="56"/>
      <c r="K382" s="20"/>
    </row>
    <row r="383" spans="9:11" ht="12.75">
      <c r="I383" s="56"/>
      <c r="J383" s="56"/>
      <c r="K383" s="20"/>
    </row>
    <row r="384" spans="9:11" ht="12.75">
      <c r="I384" s="56"/>
      <c r="J384" s="56"/>
      <c r="K384" s="20"/>
    </row>
    <row r="385" spans="9:11" ht="12.75">
      <c r="I385" s="56"/>
      <c r="J385" s="56"/>
      <c r="K385" s="20"/>
    </row>
    <row r="386" spans="9:11" ht="12.75">
      <c r="I386" s="56"/>
      <c r="J386" s="56"/>
      <c r="K386" s="20"/>
    </row>
    <row r="387" spans="9:11" ht="12.75">
      <c r="I387" s="56"/>
      <c r="J387" s="56"/>
      <c r="K387" s="20"/>
    </row>
    <row r="388" spans="9:11" ht="12.75">
      <c r="I388" s="56"/>
      <c r="J388" s="56"/>
      <c r="K388" s="20"/>
    </row>
    <row r="389" spans="9:11" ht="12.75">
      <c r="I389" s="56"/>
      <c r="J389" s="56"/>
      <c r="K389" s="20"/>
    </row>
    <row r="390" spans="9:11" ht="12.75">
      <c r="I390" s="56"/>
      <c r="J390" s="56"/>
      <c r="K390" s="20"/>
    </row>
    <row r="391" spans="9:11" ht="12.75">
      <c r="I391" s="56"/>
      <c r="J391" s="56"/>
      <c r="K391" s="20"/>
    </row>
    <row r="392" spans="9:11" ht="12.75">
      <c r="I392" s="56"/>
      <c r="J392" s="56"/>
      <c r="K392" s="20"/>
    </row>
    <row r="393" spans="9:11" ht="12.75">
      <c r="I393" s="56"/>
      <c r="J393" s="56"/>
      <c r="K393" s="20"/>
    </row>
    <row r="394" spans="9:11" ht="12.75">
      <c r="I394" s="56"/>
      <c r="J394" s="56"/>
      <c r="K394" s="20"/>
    </row>
    <row r="395" spans="9:11" ht="12.75">
      <c r="I395" s="56"/>
      <c r="J395" s="56"/>
      <c r="K395" s="20"/>
    </row>
    <row r="396" spans="9:11" ht="12.75">
      <c r="I396" s="56"/>
      <c r="J396" s="56"/>
      <c r="K396" s="20"/>
    </row>
    <row r="397" spans="9:11" ht="12.75">
      <c r="I397" s="56"/>
      <c r="J397" s="56"/>
      <c r="K397" s="20"/>
    </row>
    <row r="398" spans="9:11" ht="12.75">
      <c r="I398" s="56"/>
      <c r="J398" s="56"/>
      <c r="K398" s="20"/>
    </row>
    <row r="399" spans="9:11" ht="12.75">
      <c r="I399" s="56"/>
      <c r="J399" s="56"/>
      <c r="K399" s="20"/>
    </row>
    <row r="400" spans="9:11" ht="12.75">
      <c r="I400" s="56"/>
      <c r="J400" s="56"/>
      <c r="K400" s="20"/>
    </row>
    <row r="401" spans="9:11" ht="12.75">
      <c r="I401" s="56"/>
      <c r="J401" s="56"/>
      <c r="K401" s="20"/>
    </row>
    <row r="402" spans="9:11" ht="12.75">
      <c r="I402" s="56"/>
      <c r="J402" s="56"/>
      <c r="K402" s="20"/>
    </row>
    <row r="403" spans="9:11" ht="12.75">
      <c r="I403" s="56"/>
      <c r="J403" s="56"/>
      <c r="K403" s="20"/>
    </row>
    <row r="404" spans="9:11" ht="12.75">
      <c r="I404" s="56"/>
      <c r="J404" s="56"/>
      <c r="K404" s="20"/>
    </row>
    <row r="405" spans="9:11" ht="12.75">
      <c r="I405" s="56"/>
      <c r="J405" s="56"/>
      <c r="K405" s="20"/>
    </row>
    <row r="406" spans="9:11" ht="12.75">
      <c r="I406" s="56"/>
      <c r="J406" s="56"/>
      <c r="K406" s="20"/>
    </row>
    <row r="407" spans="9:11" ht="12.75">
      <c r="I407" s="56"/>
      <c r="J407" s="56"/>
      <c r="K407" s="20"/>
    </row>
    <row r="408" spans="9:11" ht="12.75">
      <c r="I408" s="56"/>
      <c r="J408" s="56"/>
      <c r="K408" s="20"/>
    </row>
    <row r="409" spans="9:11" ht="12.75">
      <c r="I409" s="56"/>
      <c r="J409" s="56"/>
      <c r="K409" s="20"/>
    </row>
    <row r="410" spans="9:11" ht="12.75">
      <c r="I410" s="56"/>
      <c r="J410" s="56"/>
      <c r="K410" s="20"/>
    </row>
    <row r="411" spans="9:11" ht="12.75">
      <c r="I411" s="56"/>
      <c r="J411" s="56"/>
      <c r="K411" s="20"/>
    </row>
    <row r="412" spans="9:11" ht="12.75">
      <c r="I412" s="56"/>
      <c r="J412" s="56"/>
      <c r="K412" s="20"/>
    </row>
    <row r="413" spans="9:11" ht="12.75">
      <c r="I413" s="56"/>
      <c r="J413" s="56"/>
      <c r="K413" s="20"/>
    </row>
    <row r="414" spans="9:11" ht="12.75">
      <c r="I414" s="56"/>
      <c r="J414" s="56"/>
      <c r="K414" s="20"/>
    </row>
    <row r="415" spans="9:11" ht="12.75">
      <c r="I415" s="56"/>
      <c r="J415" s="56"/>
      <c r="K415" s="20"/>
    </row>
    <row r="416" spans="9:11" ht="12.75">
      <c r="I416" s="56"/>
      <c r="J416" s="56"/>
      <c r="K416" s="20"/>
    </row>
    <row r="417" spans="9:11" ht="12.75">
      <c r="I417" s="56"/>
      <c r="J417" s="56"/>
      <c r="K417" s="20"/>
    </row>
    <row r="418" spans="9:11" ht="12.75">
      <c r="I418" s="56"/>
      <c r="J418" s="56"/>
      <c r="K418" s="20"/>
    </row>
    <row r="419" spans="9:11" ht="12.75">
      <c r="I419" s="56"/>
      <c r="J419" s="56"/>
      <c r="K419" s="20"/>
    </row>
    <row r="420" spans="9:11" ht="12.75">
      <c r="I420" s="56"/>
      <c r="J420" s="56"/>
      <c r="K420" s="20"/>
    </row>
    <row r="421" spans="9:11" ht="12.75">
      <c r="I421" s="56"/>
      <c r="J421" s="56"/>
      <c r="K421" s="20"/>
    </row>
    <row r="422" spans="9:11" ht="12.75">
      <c r="I422" s="56"/>
      <c r="J422" s="56"/>
      <c r="K422" s="20"/>
    </row>
    <row r="423" spans="9:11" ht="12.75">
      <c r="I423" s="56"/>
      <c r="J423" s="56"/>
      <c r="K423" s="20"/>
    </row>
    <row r="424" spans="9:11" ht="12.75">
      <c r="I424" s="56"/>
      <c r="J424" s="56"/>
      <c r="K424" s="20"/>
    </row>
    <row r="425" spans="9:11" ht="12.75">
      <c r="I425" s="56"/>
      <c r="J425" s="56"/>
      <c r="K425" s="20"/>
    </row>
    <row r="426" spans="9:11" ht="12.75">
      <c r="I426" s="56"/>
      <c r="J426" s="56"/>
      <c r="K426" s="20"/>
    </row>
    <row r="427" spans="9:11" ht="12.75">
      <c r="I427" s="56"/>
      <c r="J427" s="56"/>
      <c r="K427" s="20"/>
    </row>
    <row r="428" spans="9:11" ht="12.75">
      <c r="I428" s="56"/>
      <c r="J428" s="56"/>
      <c r="K428" s="20"/>
    </row>
    <row r="429" spans="9:11" ht="12.75">
      <c r="I429" s="56"/>
      <c r="J429" s="56"/>
      <c r="K429" s="20"/>
    </row>
    <row r="430" spans="9:11" ht="12.75">
      <c r="I430" s="56"/>
      <c r="J430" s="56"/>
      <c r="K430" s="20"/>
    </row>
    <row r="431" spans="9:11" ht="12.75">
      <c r="I431" s="56"/>
      <c r="J431" s="56"/>
      <c r="K431" s="20"/>
    </row>
    <row r="432" spans="9:11" ht="12.75">
      <c r="I432" s="56"/>
      <c r="J432" s="56"/>
      <c r="K432" s="20"/>
    </row>
    <row r="433" spans="9:11" ht="12.75">
      <c r="I433" s="56"/>
      <c r="J433" s="56"/>
      <c r="K433" s="20"/>
    </row>
    <row r="434" spans="9:11" ht="12.75">
      <c r="I434" s="56"/>
      <c r="J434" s="56"/>
      <c r="K434" s="20"/>
    </row>
    <row r="435" spans="9:11" ht="12.75">
      <c r="I435" s="56"/>
      <c r="J435" s="56"/>
      <c r="K435" s="20"/>
    </row>
    <row r="436" spans="9:11" ht="12.75">
      <c r="I436" s="56"/>
      <c r="J436" s="56"/>
      <c r="K436" s="20"/>
    </row>
    <row r="437" spans="9:11" ht="12.75">
      <c r="I437" s="56"/>
      <c r="J437" s="56"/>
      <c r="K437" s="20"/>
    </row>
    <row r="438" spans="9:11" ht="12.75">
      <c r="I438" s="56"/>
      <c r="J438" s="56"/>
      <c r="K438" s="20"/>
    </row>
    <row r="439" spans="9:11" ht="12.75">
      <c r="I439" s="56"/>
      <c r="J439" s="56"/>
      <c r="K439" s="20"/>
    </row>
    <row r="440" spans="9:11" ht="12.75">
      <c r="I440" s="56"/>
      <c r="J440" s="56"/>
      <c r="K440" s="20"/>
    </row>
    <row r="441" spans="9:11" ht="12.75">
      <c r="I441" s="56"/>
      <c r="J441" s="56"/>
      <c r="K441" s="20"/>
    </row>
    <row r="442" spans="9:11" ht="12.75">
      <c r="I442" s="56"/>
      <c r="J442" s="56"/>
      <c r="K442" s="20"/>
    </row>
    <row r="443" spans="9:11" ht="12.75">
      <c r="I443" s="56"/>
      <c r="J443" s="56"/>
      <c r="K443" s="20"/>
    </row>
    <row r="444" spans="9:11" ht="12.75">
      <c r="I444" s="56"/>
      <c r="J444" s="56"/>
      <c r="K444" s="20"/>
    </row>
    <row r="445" spans="9:11" ht="12.75">
      <c r="I445" s="56"/>
      <c r="J445" s="56"/>
      <c r="K445" s="20"/>
    </row>
    <row r="446" spans="9:11" ht="12.75">
      <c r="I446" s="56"/>
      <c r="J446" s="56"/>
      <c r="K446" s="20"/>
    </row>
    <row r="447" spans="9:11" ht="12.75">
      <c r="I447" s="56"/>
      <c r="J447" s="56"/>
      <c r="K447" s="20"/>
    </row>
    <row r="448" spans="9:11" ht="12.75">
      <c r="I448" s="56"/>
      <c r="J448" s="56"/>
      <c r="K448" s="20"/>
    </row>
    <row r="449" spans="9:11" ht="12.75">
      <c r="I449" s="56"/>
      <c r="J449" s="56"/>
      <c r="K449" s="20"/>
    </row>
    <row r="450" spans="9:11" ht="12.75">
      <c r="I450" s="56"/>
      <c r="J450" s="56"/>
      <c r="K450" s="20"/>
    </row>
    <row r="451" spans="9:11" ht="12.75">
      <c r="I451" s="56"/>
      <c r="J451" s="56"/>
      <c r="K451" s="20"/>
    </row>
    <row r="452" spans="9:11" ht="12.75">
      <c r="I452" s="56"/>
      <c r="J452" s="56"/>
      <c r="K452" s="20"/>
    </row>
    <row r="453" spans="9:11" ht="12.75">
      <c r="I453" s="56"/>
      <c r="J453" s="56"/>
      <c r="K453" s="20"/>
    </row>
    <row r="454" spans="9:11" ht="12.75">
      <c r="I454" s="56"/>
      <c r="J454" s="56"/>
      <c r="K454" s="20"/>
    </row>
    <row r="455" spans="9:11" ht="12.75">
      <c r="I455" s="56"/>
      <c r="J455" s="56"/>
      <c r="K455" s="20"/>
    </row>
    <row r="456" spans="9:11" ht="12.75">
      <c r="I456" s="56"/>
      <c r="J456" s="56"/>
      <c r="K456" s="20"/>
    </row>
    <row r="457" spans="9:11" ht="12.75">
      <c r="I457" s="56"/>
      <c r="J457" s="56"/>
      <c r="K457" s="20"/>
    </row>
    <row r="458" spans="9:11" ht="12.75">
      <c r="I458" s="56"/>
      <c r="J458" s="56"/>
      <c r="K458" s="20"/>
    </row>
    <row r="459" spans="9:11" ht="12.75">
      <c r="I459" s="56"/>
      <c r="J459" s="56"/>
      <c r="K459" s="20"/>
    </row>
    <row r="460" spans="9:11" ht="12.75">
      <c r="I460" s="56"/>
      <c r="J460" s="56"/>
      <c r="K460" s="20"/>
    </row>
    <row r="461" spans="9:11" ht="12.75">
      <c r="I461" s="56"/>
      <c r="J461" s="56"/>
      <c r="K461" s="20"/>
    </row>
    <row r="462" spans="9:11" ht="12.75">
      <c r="I462" s="56"/>
      <c r="J462" s="56"/>
      <c r="K462" s="20"/>
    </row>
    <row r="463" spans="9:11" ht="12.75">
      <c r="I463" s="56"/>
      <c r="J463" s="56"/>
      <c r="K463" s="20"/>
    </row>
    <row r="464" spans="9:11" ht="12.75">
      <c r="I464" s="56"/>
      <c r="J464" s="56"/>
      <c r="K464" s="20"/>
    </row>
    <row r="465" spans="9:11" ht="12.75">
      <c r="I465" s="56"/>
      <c r="J465" s="56"/>
      <c r="K465" s="20"/>
    </row>
    <row r="466" spans="9:11" ht="12.75">
      <c r="I466" s="56"/>
      <c r="J466" s="56"/>
      <c r="K466" s="20"/>
    </row>
    <row r="467" spans="9:11" ht="12.75">
      <c r="I467" s="56"/>
      <c r="J467" s="56"/>
      <c r="K467" s="20"/>
    </row>
    <row r="468" spans="9:11" ht="12.75">
      <c r="I468" s="56"/>
      <c r="J468" s="56"/>
      <c r="K468" s="20"/>
    </row>
    <row r="469" spans="9:11" ht="12.75">
      <c r="I469" s="56"/>
      <c r="J469" s="56"/>
      <c r="K469" s="20"/>
    </row>
    <row r="470" spans="9:11" ht="12.75">
      <c r="I470" s="56"/>
      <c r="J470" s="56"/>
      <c r="K470" s="20"/>
    </row>
    <row r="471" spans="9:11" ht="12.75">
      <c r="I471" s="56"/>
      <c r="J471" s="56"/>
      <c r="K471" s="20"/>
    </row>
    <row r="472" spans="9:11" ht="12.75">
      <c r="I472" s="56"/>
      <c r="J472" s="56"/>
      <c r="K472" s="20"/>
    </row>
    <row r="473" spans="9:11" ht="12.75">
      <c r="I473" s="56"/>
      <c r="J473" s="56"/>
      <c r="K473" s="20"/>
    </row>
    <row r="474" spans="9:11" ht="12.75">
      <c r="I474" s="56"/>
      <c r="J474" s="56"/>
      <c r="K474" s="20"/>
    </row>
    <row r="475" spans="9:11" ht="12.75">
      <c r="I475" s="56"/>
      <c r="J475" s="56"/>
      <c r="K475" s="20"/>
    </row>
    <row r="476" spans="9:11" ht="12.75">
      <c r="I476" s="56"/>
      <c r="J476" s="56"/>
      <c r="K476" s="20"/>
    </row>
    <row r="477" spans="9:11" ht="12.75">
      <c r="I477" s="56"/>
      <c r="J477" s="56"/>
      <c r="K477" s="20"/>
    </row>
    <row r="478" spans="9:11" ht="12.75">
      <c r="I478" s="56"/>
      <c r="J478" s="56"/>
      <c r="K478" s="20"/>
    </row>
    <row r="479" spans="9:11" ht="12.75">
      <c r="I479" s="56"/>
      <c r="J479" s="56"/>
      <c r="K479" s="20"/>
    </row>
    <row r="480" spans="9:11" ht="12.75">
      <c r="I480" s="56"/>
      <c r="J480" s="56"/>
      <c r="K480" s="20"/>
    </row>
    <row r="481" spans="9:11" ht="12.75">
      <c r="I481" s="56"/>
      <c r="J481" s="56"/>
      <c r="K481" s="20"/>
    </row>
    <row r="482" spans="9:11" ht="12.75">
      <c r="I482" s="56"/>
      <c r="J482" s="56"/>
      <c r="K482" s="20"/>
    </row>
    <row r="483" spans="9:11" ht="12.75">
      <c r="I483" s="56"/>
      <c r="J483" s="56"/>
      <c r="K483" s="20"/>
    </row>
    <row r="484" spans="9:11" ht="12.75">
      <c r="I484" s="56"/>
      <c r="J484" s="56"/>
      <c r="K484" s="20"/>
    </row>
    <row r="485" spans="9:11" ht="12.75">
      <c r="I485" s="56"/>
      <c r="J485" s="56"/>
      <c r="K485" s="20"/>
    </row>
    <row r="486" spans="9:11" ht="12.75">
      <c r="I486" s="56"/>
      <c r="J486" s="56"/>
      <c r="K486" s="20"/>
    </row>
    <row r="487" spans="9:11" ht="12.75">
      <c r="I487" s="56"/>
      <c r="J487" s="56"/>
      <c r="K487" s="20"/>
    </row>
    <row r="488" spans="9:11" ht="12.75">
      <c r="I488" s="56"/>
      <c r="J488" s="56"/>
      <c r="K488" s="20"/>
    </row>
    <row r="489" spans="9:11" ht="12.75">
      <c r="I489" s="56"/>
      <c r="J489" s="56"/>
      <c r="K489" s="20"/>
    </row>
    <row r="490" spans="9:11" ht="12.75">
      <c r="I490" s="56"/>
      <c r="J490" s="56"/>
      <c r="K490" s="20"/>
    </row>
    <row r="491" spans="9:11" ht="12.75">
      <c r="I491" s="56"/>
      <c r="J491" s="56"/>
      <c r="K491" s="20"/>
    </row>
    <row r="492" spans="9:11" ht="12.75">
      <c r="I492" s="56"/>
      <c r="J492" s="56"/>
      <c r="K492" s="20"/>
    </row>
    <row r="493" spans="9:11" ht="12.75">
      <c r="I493" s="56"/>
      <c r="J493" s="56"/>
      <c r="K493" s="20"/>
    </row>
    <row r="494" spans="9:11" ht="12.75">
      <c r="I494" s="56"/>
      <c r="J494" s="56"/>
      <c r="K494" s="20"/>
    </row>
    <row r="495" spans="9:11" ht="12.75">
      <c r="I495" s="56"/>
      <c r="J495" s="56"/>
      <c r="K495" s="20"/>
    </row>
    <row r="496" spans="9:11" ht="12.75">
      <c r="I496" s="56"/>
      <c r="J496" s="56"/>
      <c r="K496" s="20"/>
    </row>
    <row r="497" spans="9:11" ht="12.75">
      <c r="I497" s="56"/>
      <c r="J497" s="56"/>
      <c r="K497" s="20"/>
    </row>
    <row r="498" spans="9:11" ht="12.75">
      <c r="I498" s="56"/>
      <c r="J498" s="56"/>
      <c r="K498" s="20"/>
    </row>
    <row r="499" spans="9:11" ht="12.75">
      <c r="I499" s="56"/>
      <c r="J499" s="56"/>
      <c r="K499" s="20"/>
    </row>
    <row r="500" spans="9:11" ht="12.75">
      <c r="I500" s="56"/>
      <c r="J500" s="56"/>
      <c r="K500" s="20"/>
    </row>
    <row r="501" spans="9:11" ht="12.75">
      <c r="I501" s="56"/>
      <c r="J501" s="56"/>
      <c r="K501" s="20"/>
    </row>
    <row r="502" spans="9:11" ht="12.75">
      <c r="I502" s="56"/>
      <c r="J502" s="56"/>
      <c r="K502" s="20"/>
    </row>
    <row r="503" spans="9:11" ht="12.75">
      <c r="I503" s="56"/>
      <c r="J503" s="56"/>
      <c r="K503" s="20"/>
    </row>
    <row r="504" spans="9:11" ht="12.75">
      <c r="I504" s="56"/>
      <c r="J504" s="56"/>
      <c r="K504" s="20"/>
    </row>
    <row r="505" spans="9:11" ht="12.75">
      <c r="I505" s="56"/>
      <c r="J505" s="56"/>
      <c r="K505" s="20"/>
    </row>
    <row r="506" spans="9:11" ht="12.75">
      <c r="I506" s="56"/>
      <c r="J506" s="56"/>
      <c r="K506" s="20"/>
    </row>
    <row r="507" spans="9:11" ht="12.75">
      <c r="I507" s="56"/>
      <c r="J507" s="56"/>
      <c r="K507" s="20"/>
    </row>
    <row r="508" spans="9:11" ht="12.75">
      <c r="I508" s="56"/>
      <c r="J508" s="56"/>
      <c r="K508" s="20"/>
    </row>
  </sheetData>
  <conditionalFormatting sqref="A113 A74">
    <cfRule type="expression" priority="1" dxfId="3" stopIfTrue="1">
      <formula>$J74="YES"</formula>
    </cfRule>
  </conditionalFormatting>
  <printOptions horizontalCentered="1"/>
  <pageMargins left="1" right="1" top="1.5" bottom="0.5" header="0.5" footer="0.5"/>
  <pageSetup fitToHeight="2" horizontalDpi="600" verticalDpi="600" orientation="landscape" r:id="rId1"/>
  <headerFooter alignWithMargins="0">
    <oddHeader>&amp;R&amp;"Book Antiqua,Bold Italic"&amp;12Appendix H
Cancer Toxicity Criteria 
Galleria North - School Site Sub-Area Soil Investigations
BMI Common Areas (Eastside), Clark County, Nevada
Page &amp;P of &amp;N</oddHeader>
  </headerFooter>
</worksheet>
</file>

<file path=xl/worksheets/sheet11.xml><?xml version="1.0" encoding="utf-8"?>
<worksheet xmlns="http://schemas.openxmlformats.org/spreadsheetml/2006/main" xmlns:r="http://schemas.openxmlformats.org/officeDocument/2006/relationships">
  <sheetPr codeName="Sheet13">
    <tabColor indexed="33"/>
  </sheetPr>
  <dimension ref="A1:R156"/>
  <sheetViews>
    <sheetView showGridLines="0" zoomScaleSheetLayoutView="75" workbookViewId="0" topLeftCell="A1">
      <pane ySplit="4" topLeftCell="BM5" activePane="bottomLeft" state="frozen"/>
      <selection pane="topLeft" activeCell="F24" sqref="F24"/>
      <selection pane="bottomLeft" activeCell="A1" sqref="A1"/>
    </sheetView>
  </sheetViews>
  <sheetFormatPr defaultColWidth="9.140625" defaultRowHeight="12.75" outlineLevelRow="1"/>
  <cols>
    <col min="1" max="1" width="24.7109375" style="16" customWidth="1"/>
    <col min="2" max="2" width="18.421875" style="16" bestFit="1" customWidth="1"/>
    <col min="3" max="3" width="25.00390625" style="18" bestFit="1" customWidth="1"/>
    <col min="4" max="4" width="1.421875" style="18" customWidth="1"/>
    <col min="5" max="5" width="22.57421875" style="16" customWidth="1"/>
    <col min="6" max="6" width="25.00390625" style="16" bestFit="1" customWidth="1"/>
    <col min="7" max="7" width="1.57421875" style="16" customWidth="1"/>
    <col min="8" max="8" width="11.8515625" style="20" bestFit="1" customWidth="1"/>
    <col min="9" max="9" width="25.00390625" style="17" bestFit="1" customWidth="1"/>
    <col min="10" max="10" width="1.28515625" style="17" customWidth="1"/>
    <col min="11" max="11" width="32.7109375" style="16" customWidth="1"/>
    <col min="12" max="12" width="16.00390625" style="18" bestFit="1" customWidth="1"/>
    <col min="13" max="13" width="1.421875" style="18" customWidth="1"/>
    <col min="14" max="14" width="25.8515625" style="16" bestFit="1" customWidth="1"/>
    <col min="15" max="15" width="16.00390625" style="16" bestFit="1" customWidth="1"/>
    <col min="16" max="16" width="1.57421875" style="16" customWidth="1"/>
    <col min="17" max="17" width="17.57421875" style="20" bestFit="1" customWidth="1"/>
    <col min="18" max="18" width="16.00390625" style="17" bestFit="1" customWidth="1"/>
    <col min="19" max="16384" width="10.28125" style="16" customWidth="1"/>
  </cols>
  <sheetData>
    <row r="1" spans="1:18" s="40" customFormat="1" ht="3.75" customHeight="1">
      <c r="A1" s="145"/>
      <c r="B1" s="146"/>
      <c r="C1" s="147"/>
      <c r="D1" s="155"/>
      <c r="E1" s="148"/>
      <c r="F1" s="148"/>
      <c r="G1" s="148"/>
      <c r="H1" s="149"/>
      <c r="I1" s="148"/>
      <c r="J1" s="148"/>
      <c r="K1" s="146"/>
      <c r="L1" s="147"/>
      <c r="M1" s="155"/>
      <c r="N1" s="148"/>
      <c r="O1" s="148"/>
      <c r="P1" s="148"/>
      <c r="Q1" s="149"/>
      <c r="R1" s="148"/>
    </row>
    <row r="2" spans="1:18" ht="15" customHeight="1">
      <c r="A2" s="43"/>
      <c r="B2" s="334" t="s">
        <v>689</v>
      </c>
      <c r="C2" s="75"/>
      <c r="D2" s="333"/>
      <c r="E2" s="45"/>
      <c r="F2" s="45"/>
      <c r="G2" s="42"/>
      <c r="H2" s="75"/>
      <c r="I2" s="45"/>
      <c r="J2" s="43"/>
      <c r="K2" s="334" t="s">
        <v>175</v>
      </c>
      <c r="L2" s="75"/>
      <c r="M2" s="333"/>
      <c r="N2" s="45"/>
      <c r="O2" s="45"/>
      <c r="P2" s="42"/>
      <c r="Q2" s="75"/>
      <c r="R2" s="45"/>
    </row>
    <row r="3" spans="1:18" ht="12.75">
      <c r="A3" s="43"/>
      <c r="B3" s="43" t="s">
        <v>664</v>
      </c>
      <c r="C3" s="117"/>
      <c r="D3" s="117"/>
      <c r="E3" s="43" t="s">
        <v>669</v>
      </c>
      <c r="F3" s="43"/>
      <c r="G3" s="43"/>
      <c r="H3" s="117" t="s">
        <v>670</v>
      </c>
      <c r="I3" s="43"/>
      <c r="J3" s="43"/>
      <c r="K3" s="43" t="s">
        <v>664</v>
      </c>
      <c r="L3" s="117"/>
      <c r="M3" s="117"/>
      <c r="N3" s="43" t="s">
        <v>669</v>
      </c>
      <c r="O3" s="43"/>
      <c r="P3" s="43"/>
      <c r="Q3" s="117" t="s">
        <v>670</v>
      </c>
      <c r="R3" s="43"/>
    </row>
    <row r="4" spans="1:18" ht="15" customHeight="1">
      <c r="A4" s="44" t="s">
        <v>68</v>
      </c>
      <c r="B4" s="44" t="s">
        <v>540</v>
      </c>
      <c r="C4" s="76" t="s">
        <v>210</v>
      </c>
      <c r="D4" s="76"/>
      <c r="E4" s="44" t="s">
        <v>540</v>
      </c>
      <c r="F4" s="76" t="s">
        <v>210</v>
      </c>
      <c r="G4" s="44"/>
      <c r="H4" s="44" t="s">
        <v>540</v>
      </c>
      <c r="I4" s="76" t="s">
        <v>210</v>
      </c>
      <c r="J4" s="44"/>
      <c r="K4" s="44" t="s">
        <v>540</v>
      </c>
      <c r="L4" s="76" t="s">
        <v>210</v>
      </c>
      <c r="M4" s="76"/>
      <c r="N4" s="44" t="s">
        <v>540</v>
      </c>
      <c r="O4" s="76" t="s">
        <v>210</v>
      </c>
      <c r="P4" s="44"/>
      <c r="Q4" s="44" t="s">
        <v>540</v>
      </c>
      <c r="R4" s="76" t="s">
        <v>210</v>
      </c>
    </row>
    <row r="5" spans="1:18" ht="15" customHeight="1">
      <c r="A5" s="46"/>
      <c r="B5" s="46"/>
      <c r="C5" s="118"/>
      <c r="D5" s="118"/>
      <c r="E5" s="46"/>
      <c r="F5" s="46"/>
      <c r="G5" s="46"/>
      <c r="H5" s="118"/>
      <c r="I5" s="46"/>
      <c r="J5" s="46"/>
      <c r="K5" s="46"/>
      <c r="L5" s="118"/>
      <c r="M5" s="118"/>
      <c r="N5" s="46"/>
      <c r="O5" s="46"/>
      <c r="P5" s="46"/>
      <c r="Q5" s="118"/>
      <c r="R5" s="46"/>
    </row>
    <row r="6" spans="1:16" ht="12.75">
      <c r="A6" s="47" t="s">
        <v>181</v>
      </c>
      <c r="B6" s="43"/>
      <c r="C6" s="20"/>
      <c r="D6" s="20"/>
      <c r="E6" s="17"/>
      <c r="F6" s="17"/>
      <c r="G6" s="17"/>
      <c r="K6" s="43"/>
      <c r="L6" s="20"/>
      <c r="M6" s="20"/>
      <c r="N6" s="17"/>
      <c r="O6" s="17"/>
      <c r="P6" s="17"/>
    </row>
    <row r="7" spans="1:18" ht="12.75" hidden="1" outlineLevel="1">
      <c r="A7" s="293" t="s">
        <v>116</v>
      </c>
      <c r="B7" s="43"/>
      <c r="C7" s="87">
        <v>0.0014</v>
      </c>
      <c r="D7" s="87"/>
      <c r="E7" s="56" t="s">
        <v>223</v>
      </c>
      <c r="F7" s="56"/>
      <c r="G7" s="56"/>
      <c r="H7" s="87"/>
      <c r="I7" s="56"/>
      <c r="J7" s="56"/>
      <c r="K7" s="43"/>
      <c r="L7" s="87">
        <v>0.0014</v>
      </c>
      <c r="M7" s="87"/>
      <c r="N7" s="56" t="s">
        <v>223</v>
      </c>
      <c r="O7" s="56"/>
      <c r="P7" s="56"/>
      <c r="Q7" s="87"/>
      <c r="R7" s="56"/>
    </row>
    <row r="8" spans="1:18" ht="12.75" collapsed="1">
      <c r="A8" s="293" t="s">
        <v>835</v>
      </c>
      <c r="B8" s="17" t="s">
        <v>168</v>
      </c>
      <c r="C8" s="87"/>
      <c r="D8" s="87"/>
      <c r="E8" s="56" t="s">
        <v>168</v>
      </c>
      <c r="F8" s="56"/>
      <c r="G8" s="56"/>
      <c r="H8" s="87" t="s">
        <v>168</v>
      </c>
      <c r="I8" s="56"/>
      <c r="J8" s="56"/>
      <c r="K8" s="17" t="s">
        <v>724</v>
      </c>
      <c r="L8" s="87" t="s">
        <v>849</v>
      </c>
      <c r="M8" s="87"/>
      <c r="N8" s="56"/>
      <c r="O8" s="56"/>
      <c r="P8" s="56"/>
      <c r="Q8" s="87"/>
      <c r="R8" s="56"/>
    </row>
    <row r="9" spans="1:18" ht="12.75">
      <c r="A9" s="293" t="s">
        <v>96</v>
      </c>
      <c r="B9" s="17" t="s">
        <v>659</v>
      </c>
      <c r="C9" s="87" t="s">
        <v>849</v>
      </c>
      <c r="D9" s="87"/>
      <c r="E9" s="56" t="s">
        <v>667</v>
      </c>
      <c r="F9" s="87" t="s">
        <v>850</v>
      </c>
      <c r="G9" s="56"/>
      <c r="H9" s="87" t="s">
        <v>676</v>
      </c>
      <c r="I9" s="87" t="s">
        <v>850</v>
      </c>
      <c r="J9" s="56"/>
      <c r="K9" s="17" t="s">
        <v>168</v>
      </c>
      <c r="L9" s="87"/>
      <c r="M9" s="87"/>
      <c r="N9" s="56" t="s">
        <v>168</v>
      </c>
      <c r="O9" s="56"/>
      <c r="P9" s="56"/>
      <c r="Q9" s="87" t="s">
        <v>168</v>
      </c>
      <c r="R9" s="56"/>
    </row>
    <row r="10" spans="1:18" s="19" customFormat="1" ht="12.75" hidden="1" outlineLevel="1">
      <c r="A10" s="84" t="s">
        <v>117</v>
      </c>
      <c r="B10" s="56" t="s">
        <v>657</v>
      </c>
      <c r="C10" s="87" t="s">
        <v>849</v>
      </c>
      <c r="D10" s="87"/>
      <c r="E10" s="56" t="s">
        <v>675</v>
      </c>
      <c r="F10" s="87" t="s">
        <v>850</v>
      </c>
      <c r="G10" s="56"/>
      <c r="H10" s="87" t="s">
        <v>660</v>
      </c>
      <c r="I10" s="87" t="s">
        <v>850</v>
      </c>
      <c r="J10" s="56"/>
      <c r="K10" s="56" t="s">
        <v>676</v>
      </c>
      <c r="L10" s="87" t="s">
        <v>850</v>
      </c>
      <c r="M10" s="87"/>
      <c r="N10" s="56" t="s">
        <v>677</v>
      </c>
      <c r="O10" s="87" t="s">
        <v>850</v>
      </c>
      <c r="P10" s="56"/>
      <c r="Q10" s="87" t="s">
        <v>678</v>
      </c>
      <c r="R10" s="87" t="s">
        <v>850</v>
      </c>
    </row>
    <row r="11" spans="1:18" ht="12.75" customHeight="1" hidden="1" outlineLevel="1">
      <c r="A11" s="49" t="s">
        <v>98</v>
      </c>
      <c r="B11" s="56" t="s">
        <v>657</v>
      </c>
      <c r="C11" s="87" t="s">
        <v>849</v>
      </c>
      <c r="D11" s="87"/>
      <c r="E11" s="56" t="s">
        <v>662</v>
      </c>
      <c r="F11" s="87" t="s">
        <v>850</v>
      </c>
      <c r="G11" s="56"/>
      <c r="H11" s="87" t="s">
        <v>679</v>
      </c>
      <c r="I11" s="87" t="s">
        <v>850</v>
      </c>
      <c r="J11" s="56"/>
      <c r="K11" s="17" t="s">
        <v>168</v>
      </c>
      <c r="L11" s="87"/>
      <c r="M11" s="87"/>
      <c r="N11" s="56" t="s">
        <v>168</v>
      </c>
      <c r="O11" s="56"/>
      <c r="P11" s="56"/>
      <c r="Q11" s="87" t="s">
        <v>168</v>
      </c>
      <c r="R11" s="56"/>
    </row>
    <row r="12" spans="1:18" s="19" customFormat="1" ht="12.75" collapsed="1">
      <c r="A12" s="84" t="s">
        <v>47</v>
      </c>
      <c r="B12" s="56" t="s">
        <v>671</v>
      </c>
      <c r="C12" s="87" t="s">
        <v>849</v>
      </c>
      <c r="D12" s="87"/>
      <c r="E12" s="56" t="s">
        <v>667</v>
      </c>
      <c r="F12" s="87" t="s">
        <v>850</v>
      </c>
      <c r="G12" s="56"/>
      <c r="H12" s="87" t="s">
        <v>168</v>
      </c>
      <c r="I12" s="56"/>
      <c r="J12" s="56"/>
      <c r="K12" s="17" t="s">
        <v>168</v>
      </c>
      <c r="L12" s="87"/>
      <c r="M12" s="87"/>
      <c r="N12" s="56" t="s">
        <v>168</v>
      </c>
      <c r="O12" s="56"/>
      <c r="P12" s="56"/>
      <c r="Q12" s="87" t="s">
        <v>168</v>
      </c>
      <c r="R12" s="56"/>
    </row>
    <row r="13" spans="1:18" ht="12.75" customHeight="1" hidden="1" outlineLevel="1">
      <c r="A13" s="49" t="s">
        <v>67</v>
      </c>
      <c r="B13" s="56"/>
      <c r="C13" s="87"/>
      <c r="D13" s="87"/>
      <c r="E13" s="56"/>
      <c r="F13" s="56"/>
      <c r="G13" s="56"/>
      <c r="H13" s="87"/>
      <c r="I13" s="56"/>
      <c r="J13" s="56"/>
      <c r="K13" s="56"/>
      <c r="L13" s="87"/>
      <c r="M13" s="87"/>
      <c r="N13" s="56"/>
      <c r="O13" s="56"/>
      <c r="P13" s="56"/>
      <c r="Q13" s="87"/>
      <c r="R13" s="56"/>
    </row>
    <row r="14" spans="1:18" ht="12.75" customHeight="1" hidden="1">
      <c r="A14" s="49" t="s">
        <v>224</v>
      </c>
      <c r="B14" s="17" t="s">
        <v>168</v>
      </c>
      <c r="C14" s="87"/>
      <c r="D14" s="87"/>
      <c r="E14" s="56" t="s">
        <v>168</v>
      </c>
      <c r="F14" s="56"/>
      <c r="G14" s="56"/>
      <c r="H14" s="87" t="s">
        <v>168</v>
      </c>
      <c r="I14" s="56"/>
      <c r="J14" s="56"/>
      <c r="K14" s="17" t="s">
        <v>168</v>
      </c>
      <c r="L14" s="87"/>
      <c r="M14" s="87"/>
      <c r="N14" s="56" t="s">
        <v>168</v>
      </c>
      <c r="O14" s="56"/>
      <c r="P14" s="56"/>
      <c r="Q14" s="87" t="s">
        <v>168</v>
      </c>
      <c r="R14" s="56"/>
    </row>
    <row r="15" spans="1:18" ht="12.75" customHeight="1" hidden="1">
      <c r="A15" s="57" t="s">
        <v>100</v>
      </c>
      <c r="B15" s="56" t="s">
        <v>667</v>
      </c>
      <c r="C15" s="87" t="s">
        <v>668</v>
      </c>
      <c r="D15" s="87"/>
      <c r="E15" s="103" t="s">
        <v>168</v>
      </c>
      <c r="F15" s="103"/>
      <c r="G15" s="56"/>
      <c r="H15" s="87" t="s">
        <v>168</v>
      </c>
      <c r="I15" s="56"/>
      <c r="J15" s="56"/>
      <c r="K15" s="17" t="s">
        <v>168</v>
      </c>
      <c r="L15" s="87"/>
      <c r="M15" s="87"/>
      <c r="N15" s="56" t="s">
        <v>168</v>
      </c>
      <c r="O15" s="56"/>
      <c r="P15" s="56"/>
      <c r="Q15" s="87" t="s">
        <v>168</v>
      </c>
      <c r="R15" s="56"/>
    </row>
    <row r="16" spans="1:18" ht="12.75">
      <c r="A16" s="49" t="s">
        <v>97</v>
      </c>
      <c r="B16" s="17" t="s">
        <v>723</v>
      </c>
      <c r="C16" s="87" t="s">
        <v>849</v>
      </c>
      <c r="D16" s="87"/>
      <c r="E16" s="87" t="s">
        <v>747</v>
      </c>
      <c r="F16" s="87" t="s">
        <v>850</v>
      </c>
      <c r="G16" s="87"/>
      <c r="H16" s="87" t="s">
        <v>168</v>
      </c>
      <c r="I16" s="56"/>
      <c r="J16" s="56"/>
      <c r="K16" s="56" t="s">
        <v>724</v>
      </c>
      <c r="L16" s="87" t="s">
        <v>849</v>
      </c>
      <c r="M16" s="87"/>
      <c r="N16" s="87" t="s">
        <v>661</v>
      </c>
      <c r="O16" s="87" t="s">
        <v>850</v>
      </c>
      <c r="P16" s="87"/>
      <c r="Q16" s="87" t="s">
        <v>662</v>
      </c>
      <c r="R16" s="87" t="s">
        <v>850</v>
      </c>
    </row>
    <row r="17" spans="1:18" ht="12.75" customHeight="1" hidden="1" outlineLevel="1">
      <c r="A17" s="49" t="s">
        <v>118</v>
      </c>
      <c r="B17" s="17"/>
      <c r="C17" s="87"/>
      <c r="D17" s="87"/>
      <c r="E17" s="87"/>
      <c r="F17" s="87"/>
      <c r="G17" s="87"/>
      <c r="H17" s="87"/>
      <c r="I17" s="56"/>
      <c r="J17" s="56"/>
      <c r="K17" s="17"/>
      <c r="L17" s="87"/>
      <c r="M17" s="87"/>
      <c r="N17" s="87"/>
      <c r="O17" s="87"/>
      <c r="P17" s="87"/>
      <c r="Q17" s="87"/>
      <c r="R17" s="56"/>
    </row>
    <row r="18" spans="1:18" ht="12.75" customHeight="1" hidden="1" outlineLevel="1">
      <c r="A18" s="49" t="s">
        <v>99</v>
      </c>
      <c r="B18" s="56"/>
      <c r="C18" s="87"/>
      <c r="D18" s="87"/>
      <c r="E18" s="56"/>
      <c r="F18" s="56"/>
      <c r="G18" s="56"/>
      <c r="H18" s="87"/>
      <c r="I18" s="56"/>
      <c r="J18" s="56"/>
      <c r="K18" s="56"/>
      <c r="L18" s="87"/>
      <c r="M18" s="87"/>
      <c r="N18" s="56"/>
      <c r="O18" s="56"/>
      <c r="P18" s="56"/>
      <c r="Q18" s="87"/>
      <c r="R18" s="56"/>
    </row>
    <row r="19" spans="1:18" ht="12.75" customHeight="1" hidden="1" outlineLevel="1">
      <c r="A19" s="49" t="s">
        <v>340</v>
      </c>
      <c r="B19" s="56"/>
      <c r="C19" s="87"/>
      <c r="D19" s="87"/>
      <c r="E19" s="56"/>
      <c r="F19" s="56"/>
      <c r="G19" s="56"/>
      <c r="H19" s="87"/>
      <c r="I19" s="56"/>
      <c r="J19" s="56"/>
      <c r="K19" s="56"/>
      <c r="L19" s="87"/>
      <c r="M19" s="87"/>
      <c r="N19" s="56"/>
      <c r="O19" s="56"/>
      <c r="P19" s="56"/>
      <c r="Q19" s="87"/>
      <c r="R19" s="56"/>
    </row>
    <row r="20" spans="1:18" ht="12.75" customHeight="1" hidden="1">
      <c r="A20" s="49" t="s">
        <v>125</v>
      </c>
      <c r="B20" s="56" t="s">
        <v>662</v>
      </c>
      <c r="C20" s="87" t="s">
        <v>672</v>
      </c>
      <c r="D20" s="87"/>
      <c r="E20" s="56" t="s">
        <v>657</v>
      </c>
      <c r="F20" s="56" t="s">
        <v>672</v>
      </c>
      <c r="G20" s="56"/>
      <c r="H20" s="87" t="s">
        <v>168</v>
      </c>
      <c r="I20" s="56"/>
      <c r="J20" s="56"/>
      <c r="K20" s="17" t="s">
        <v>168</v>
      </c>
      <c r="L20" s="87"/>
      <c r="M20" s="87"/>
      <c r="N20" s="56" t="s">
        <v>168</v>
      </c>
      <c r="O20" s="56"/>
      <c r="P20" s="56"/>
      <c r="Q20" s="87" t="s">
        <v>168</v>
      </c>
      <c r="R20" s="56"/>
    </row>
    <row r="21" spans="1:18" ht="12.75" customHeight="1">
      <c r="A21" s="57" t="s">
        <v>119</v>
      </c>
      <c r="B21" s="87" t="s">
        <v>168</v>
      </c>
      <c r="C21" s="87"/>
      <c r="D21" s="87"/>
      <c r="E21" s="87" t="s">
        <v>168</v>
      </c>
      <c r="F21" s="56"/>
      <c r="G21" s="56"/>
      <c r="H21" s="87" t="s">
        <v>168</v>
      </c>
      <c r="I21" s="56"/>
      <c r="J21" s="56"/>
      <c r="K21" s="87" t="s">
        <v>168</v>
      </c>
      <c r="L21" s="87"/>
      <c r="M21" s="87"/>
      <c r="N21" s="87" t="s">
        <v>168</v>
      </c>
      <c r="O21" s="56"/>
      <c r="P21" s="56"/>
      <c r="Q21" s="87" t="s">
        <v>168</v>
      </c>
      <c r="R21" s="56"/>
    </row>
    <row r="22" spans="1:18" ht="12.75" customHeight="1" hidden="1" outlineLevel="1">
      <c r="A22" s="57" t="s">
        <v>120</v>
      </c>
      <c r="B22" s="56"/>
      <c r="C22" s="87"/>
      <c r="D22" s="87"/>
      <c r="E22" s="103"/>
      <c r="F22" s="103"/>
      <c r="G22" s="56"/>
      <c r="H22" s="87"/>
      <c r="I22" s="56"/>
      <c r="J22" s="56"/>
      <c r="K22" s="56"/>
      <c r="L22" s="87"/>
      <c r="M22" s="87"/>
      <c r="N22" s="103"/>
      <c r="O22" s="103"/>
      <c r="P22" s="56"/>
      <c r="Q22" s="87"/>
      <c r="R22" s="56"/>
    </row>
    <row r="23" spans="1:18" ht="12.75" customHeight="1" collapsed="1">
      <c r="A23" s="305" t="s">
        <v>523</v>
      </c>
      <c r="B23" s="51" t="s">
        <v>658</v>
      </c>
      <c r="C23" s="87"/>
      <c r="D23" s="87"/>
      <c r="E23" s="87" t="s">
        <v>168</v>
      </c>
      <c r="F23" s="87"/>
      <c r="G23" s="56"/>
      <c r="H23" s="87" t="s">
        <v>168</v>
      </c>
      <c r="I23" s="56"/>
      <c r="J23" s="56"/>
      <c r="K23" s="56" t="s">
        <v>724</v>
      </c>
      <c r="L23" s="87" t="s">
        <v>849</v>
      </c>
      <c r="M23" s="87"/>
      <c r="N23" s="87" t="s">
        <v>168</v>
      </c>
      <c r="O23" s="87"/>
      <c r="P23" s="56"/>
      <c r="Q23" s="87" t="s">
        <v>168</v>
      </c>
      <c r="R23" s="56"/>
    </row>
    <row r="24" spans="1:18" ht="12.75" customHeight="1">
      <c r="A24" s="58" t="s">
        <v>342</v>
      </c>
      <c r="B24" s="51" t="s">
        <v>837</v>
      </c>
      <c r="C24" s="87" t="s">
        <v>849</v>
      </c>
      <c r="D24" s="87"/>
      <c r="E24" s="87" t="s">
        <v>168</v>
      </c>
      <c r="F24" s="103"/>
      <c r="G24" s="56"/>
      <c r="H24" s="87" t="s">
        <v>168</v>
      </c>
      <c r="I24" s="56"/>
      <c r="J24" s="56"/>
      <c r="K24" s="56" t="s">
        <v>168</v>
      </c>
      <c r="L24" s="87"/>
      <c r="M24" s="87"/>
      <c r="N24" s="87" t="s">
        <v>168</v>
      </c>
      <c r="O24" s="87"/>
      <c r="P24" s="56"/>
      <c r="Q24" s="87" t="s">
        <v>168</v>
      </c>
      <c r="R24" s="56"/>
    </row>
    <row r="25" spans="1:18" ht="12.75" customHeight="1" hidden="1" outlineLevel="1">
      <c r="A25" s="49" t="s">
        <v>343</v>
      </c>
      <c r="B25" s="56"/>
      <c r="C25" s="87"/>
      <c r="D25" s="87"/>
      <c r="E25" s="56"/>
      <c r="F25" s="56"/>
      <c r="G25" s="56"/>
      <c r="H25" s="87"/>
      <c r="I25" s="56"/>
      <c r="J25" s="56"/>
      <c r="K25" s="56"/>
      <c r="L25" s="87"/>
      <c r="M25" s="87"/>
      <c r="N25" s="56"/>
      <c r="O25" s="56"/>
      <c r="P25" s="56"/>
      <c r="Q25" s="87"/>
      <c r="R25" s="56"/>
    </row>
    <row r="26" spans="1:18" ht="12.75" customHeight="1" hidden="1" outlineLevel="1">
      <c r="A26" s="49" t="s">
        <v>122</v>
      </c>
      <c r="B26" s="56" t="s">
        <v>660</v>
      </c>
      <c r="C26" s="87" t="s">
        <v>849</v>
      </c>
      <c r="D26" s="87"/>
      <c r="E26" s="103" t="s">
        <v>680</v>
      </c>
      <c r="F26" s="87" t="s">
        <v>850</v>
      </c>
      <c r="G26" s="56"/>
      <c r="H26" s="87" t="s">
        <v>659</v>
      </c>
      <c r="I26" s="87" t="s">
        <v>850</v>
      </c>
      <c r="J26" s="56"/>
      <c r="K26" s="56" t="s">
        <v>660</v>
      </c>
      <c r="L26" s="87" t="s">
        <v>850</v>
      </c>
      <c r="M26" s="87"/>
      <c r="N26" s="103" t="s">
        <v>674</v>
      </c>
      <c r="O26" s="87" t="s">
        <v>850</v>
      </c>
      <c r="P26" s="56"/>
      <c r="Q26" s="87" t="s">
        <v>680</v>
      </c>
      <c r="R26" s="87" t="s">
        <v>850</v>
      </c>
    </row>
    <row r="27" spans="1:18" ht="12.75" customHeight="1" hidden="1" outlineLevel="1">
      <c r="A27" s="49" t="s">
        <v>121</v>
      </c>
      <c r="B27" s="56"/>
      <c r="C27" s="87"/>
      <c r="D27" s="87"/>
      <c r="E27" s="56"/>
      <c r="F27" s="56"/>
      <c r="G27" s="56"/>
      <c r="H27" s="87"/>
      <c r="I27" s="56"/>
      <c r="J27" s="56"/>
      <c r="K27" s="56"/>
      <c r="L27" s="87"/>
      <c r="M27" s="87"/>
      <c r="N27" s="56"/>
      <c r="O27" s="56"/>
      <c r="P27" s="56"/>
      <c r="Q27" s="87"/>
      <c r="R27" s="56"/>
    </row>
    <row r="28" spans="1:18" ht="12.75" customHeight="1" collapsed="1">
      <c r="A28" s="49" t="s">
        <v>128</v>
      </c>
      <c r="B28" s="56" t="s">
        <v>755</v>
      </c>
      <c r="C28" s="87" t="s">
        <v>849</v>
      </c>
      <c r="D28" s="87"/>
      <c r="E28" s="87" t="s">
        <v>660</v>
      </c>
      <c r="F28" s="87" t="s">
        <v>850</v>
      </c>
      <c r="G28" s="56"/>
      <c r="H28" s="87" t="s">
        <v>657</v>
      </c>
      <c r="I28" s="87" t="s">
        <v>850</v>
      </c>
      <c r="J28" s="56"/>
      <c r="K28" s="56" t="s">
        <v>168</v>
      </c>
      <c r="L28" s="87"/>
      <c r="M28" s="87"/>
      <c r="N28" s="87" t="s">
        <v>168</v>
      </c>
      <c r="O28" s="87"/>
      <c r="P28" s="56"/>
      <c r="Q28" s="87" t="s">
        <v>168</v>
      </c>
      <c r="R28" s="56"/>
    </row>
    <row r="29" spans="1:18" ht="12.75" customHeight="1">
      <c r="A29" s="49" t="s">
        <v>123</v>
      </c>
      <c r="B29" s="56" t="s">
        <v>659</v>
      </c>
      <c r="C29" s="87" t="s">
        <v>849</v>
      </c>
      <c r="D29" s="87"/>
      <c r="E29" s="103" t="s">
        <v>662</v>
      </c>
      <c r="F29" s="87" t="s">
        <v>850</v>
      </c>
      <c r="G29" s="56"/>
      <c r="H29" s="87" t="s">
        <v>657</v>
      </c>
      <c r="I29" s="87" t="s">
        <v>850</v>
      </c>
      <c r="J29" s="56"/>
      <c r="K29" s="17" t="s">
        <v>168</v>
      </c>
      <c r="L29" s="87"/>
      <c r="M29" s="87"/>
      <c r="N29" s="56" t="s">
        <v>168</v>
      </c>
      <c r="O29" s="56"/>
      <c r="P29" s="56"/>
      <c r="Q29" s="87" t="s">
        <v>168</v>
      </c>
      <c r="R29" s="56"/>
    </row>
    <row r="30" spans="1:18" ht="12.75" customHeight="1">
      <c r="A30" s="49" t="s">
        <v>124</v>
      </c>
      <c r="B30" s="56" t="s">
        <v>671</v>
      </c>
      <c r="C30" s="87" t="s">
        <v>849</v>
      </c>
      <c r="D30" s="87"/>
      <c r="E30" s="56" t="s">
        <v>657</v>
      </c>
      <c r="F30" s="87" t="s">
        <v>850</v>
      </c>
      <c r="G30" s="56"/>
      <c r="H30" s="87" t="s">
        <v>659</v>
      </c>
      <c r="I30" s="87" t="s">
        <v>850</v>
      </c>
      <c r="J30" s="56"/>
      <c r="K30" s="56" t="s">
        <v>724</v>
      </c>
      <c r="L30" s="87" t="s">
        <v>850</v>
      </c>
      <c r="M30" s="87"/>
      <c r="N30" s="56" t="s">
        <v>748</v>
      </c>
      <c r="O30" s="87" t="s">
        <v>850</v>
      </c>
      <c r="P30" s="56"/>
      <c r="Q30" s="87" t="s">
        <v>749</v>
      </c>
      <c r="R30" s="87" t="s">
        <v>850</v>
      </c>
    </row>
    <row r="31" spans="1:18" ht="12.75" customHeight="1" hidden="1" outlineLevel="1">
      <c r="A31" s="49" t="s">
        <v>112</v>
      </c>
      <c r="B31" s="56"/>
      <c r="C31" s="87"/>
      <c r="D31" s="87"/>
      <c r="E31" s="56"/>
      <c r="F31" s="56"/>
      <c r="G31" s="56"/>
      <c r="H31" s="87"/>
      <c r="I31" s="56"/>
      <c r="J31" s="56"/>
      <c r="K31" s="56"/>
      <c r="L31" s="87"/>
      <c r="M31" s="87"/>
      <c r="N31" s="56"/>
      <c r="O31" s="56"/>
      <c r="P31" s="56"/>
      <c r="Q31" s="87"/>
      <c r="R31" s="56"/>
    </row>
    <row r="32" spans="1:18" ht="12.75" customHeight="1" collapsed="1">
      <c r="A32" s="49" t="s">
        <v>836</v>
      </c>
      <c r="B32" s="56" t="s">
        <v>659</v>
      </c>
      <c r="C32" s="87" t="s">
        <v>849</v>
      </c>
      <c r="D32" s="87"/>
      <c r="E32" s="87" t="s">
        <v>676</v>
      </c>
      <c r="F32" s="87" t="s">
        <v>850</v>
      </c>
      <c r="G32" s="56"/>
      <c r="H32" s="87" t="s">
        <v>168</v>
      </c>
      <c r="I32" s="56"/>
      <c r="J32" s="56"/>
      <c r="K32" s="56" t="s">
        <v>168</v>
      </c>
      <c r="L32" s="87"/>
      <c r="M32" s="87"/>
      <c r="N32" s="87" t="s">
        <v>168</v>
      </c>
      <c r="O32" s="87"/>
      <c r="P32" s="56"/>
      <c r="Q32" s="87" t="s">
        <v>168</v>
      </c>
      <c r="R32" s="56"/>
    </row>
    <row r="33" spans="1:18" ht="12.75" customHeight="1" hidden="1" outlineLevel="1">
      <c r="A33" s="49" t="s">
        <v>113</v>
      </c>
      <c r="B33" s="56"/>
      <c r="C33" s="87"/>
      <c r="D33" s="87"/>
      <c r="E33" s="56"/>
      <c r="F33" s="56"/>
      <c r="G33" s="56"/>
      <c r="H33" s="87"/>
      <c r="I33" s="56"/>
      <c r="J33" s="56"/>
      <c r="K33" s="56"/>
      <c r="L33" s="87"/>
      <c r="M33" s="87"/>
      <c r="N33" s="56"/>
      <c r="O33" s="56"/>
      <c r="P33" s="56"/>
      <c r="Q33" s="87"/>
      <c r="R33" s="56"/>
    </row>
    <row r="34" spans="1:18" ht="12.75" customHeight="1" hidden="1" outlineLevel="1">
      <c r="A34" s="49" t="s">
        <v>103</v>
      </c>
      <c r="B34" s="56"/>
      <c r="C34" s="87"/>
      <c r="D34" s="87"/>
      <c r="E34" s="104"/>
      <c r="F34" s="104"/>
      <c r="G34" s="104"/>
      <c r="H34" s="87"/>
      <c r="I34" s="56"/>
      <c r="J34" s="56"/>
      <c r="K34" s="56"/>
      <c r="L34" s="87"/>
      <c r="M34" s="87"/>
      <c r="N34" s="104"/>
      <c r="O34" s="104"/>
      <c r="P34" s="104"/>
      <c r="Q34" s="87"/>
      <c r="R34" s="56"/>
    </row>
    <row r="35" spans="1:18" ht="12.75" customHeight="1" collapsed="1">
      <c r="A35" s="49" t="s">
        <v>241</v>
      </c>
      <c r="B35" s="56" t="s">
        <v>838</v>
      </c>
      <c r="C35" s="87" t="s">
        <v>849</v>
      </c>
      <c r="D35" s="87"/>
      <c r="E35" s="56" t="s">
        <v>168</v>
      </c>
      <c r="F35" s="56"/>
      <c r="G35" s="56"/>
      <c r="H35" s="87" t="s">
        <v>168</v>
      </c>
      <c r="I35" s="56"/>
      <c r="J35" s="56"/>
      <c r="K35" s="56" t="s">
        <v>168</v>
      </c>
      <c r="L35" s="87"/>
      <c r="M35" s="87"/>
      <c r="N35" s="87" t="s">
        <v>168</v>
      </c>
      <c r="O35" s="87"/>
      <c r="P35" s="56"/>
      <c r="Q35" s="87" t="s">
        <v>168</v>
      </c>
      <c r="R35" s="56"/>
    </row>
    <row r="36" spans="1:18" ht="12.75" customHeight="1" hidden="1" outlineLevel="1">
      <c r="A36" s="49" t="s">
        <v>483</v>
      </c>
      <c r="B36" s="83"/>
      <c r="C36" s="87"/>
      <c r="D36" s="87"/>
      <c r="E36" s="104"/>
      <c r="F36" s="104"/>
      <c r="G36" s="104"/>
      <c r="H36" s="87"/>
      <c r="I36" s="56"/>
      <c r="J36" s="56"/>
      <c r="K36" s="83"/>
      <c r="L36" s="87"/>
      <c r="M36" s="87"/>
      <c r="N36" s="104"/>
      <c r="O36" s="104"/>
      <c r="P36" s="104"/>
      <c r="Q36" s="87"/>
      <c r="R36" s="56"/>
    </row>
    <row r="37" spans="1:18" ht="12.75" customHeight="1" hidden="1" outlineLevel="1">
      <c r="A37" s="49" t="s">
        <v>344</v>
      </c>
      <c r="B37" s="64"/>
      <c r="C37" s="87"/>
      <c r="D37" s="87"/>
      <c r="E37" s="104"/>
      <c r="F37" s="104"/>
      <c r="G37" s="104"/>
      <c r="H37" s="87"/>
      <c r="I37" s="56"/>
      <c r="J37" s="56"/>
      <c r="K37" s="64"/>
      <c r="L37" s="87"/>
      <c r="M37" s="87"/>
      <c r="N37" s="104"/>
      <c r="O37" s="104"/>
      <c r="P37" s="104"/>
      <c r="Q37" s="87"/>
      <c r="R37" s="56"/>
    </row>
    <row r="38" spans="1:18" ht="12.75" customHeight="1" hidden="1" outlineLevel="1" collapsed="1">
      <c r="A38" s="49" t="s">
        <v>94</v>
      </c>
      <c r="B38" s="132" t="s">
        <v>661</v>
      </c>
      <c r="C38" s="87" t="s">
        <v>851</v>
      </c>
      <c r="D38" s="87"/>
      <c r="E38" s="56" t="s">
        <v>750</v>
      </c>
      <c r="F38" s="87" t="s">
        <v>851</v>
      </c>
      <c r="G38" s="56"/>
      <c r="H38" s="87" t="s">
        <v>751</v>
      </c>
      <c r="I38" s="87" t="s">
        <v>851</v>
      </c>
      <c r="J38" s="56"/>
      <c r="K38" s="132" t="s">
        <v>751</v>
      </c>
      <c r="L38" s="87" t="s">
        <v>752</v>
      </c>
      <c r="M38" s="87"/>
      <c r="N38" s="56" t="s">
        <v>750</v>
      </c>
      <c r="O38" s="87" t="s">
        <v>752</v>
      </c>
      <c r="P38" s="56"/>
      <c r="Q38" s="87" t="s">
        <v>661</v>
      </c>
      <c r="R38" s="87" t="s">
        <v>752</v>
      </c>
    </row>
    <row r="39" spans="1:18" ht="12.75" customHeight="1" hidden="1" outlineLevel="1">
      <c r="A39" s="49" t="s">
        <v>484</v>
      </c>
      <c r="B39" s="132"/>
      <c r="C39" s="87"/>
      <c r="D39" s="87"/>
      <c r="E39" s="56"/>
      <c r="F39" s="56"/>
      <c r="G39" s="56"/>
      <c r="H39" s="87"/>
      <c r="I39" s="56"/>
      <c r="J39" s="56"/>
      <c r="K39" s="132"/>
      <c r="L39" s="87"/>
      <c r="M39" s="87"/>
      <c r="N39" s="56"/>
      <c r="O39" s="56"/>
      <c r="P39" s="56"/>
      <c r="Q39" s="87"/>
      <c r="R39" s="56"/>
    </row>
    <row r="40" spans="1:18" ht="12.75" customHeight="1" collapsed="1">
      <c r="A40" s="49" t="s">
        <v>101</v>
      </c>
      <c r="B40" s="132" t="s">
        <v>661</v>
      </c>
      <c r="C40" s="87" t="s">
        <v>849</v>
      </c>
      <c r="D40" s="87"/>
      <c r="E40" s="103" t="s">
        <v>681</v>
      </c>
      <c r="F40" s="87" t="s">
        <v>850</v>
      </c>
      <c r="G40" s="56"/>
      <c r="H40" s="87" t="s">
        <v>657</v>
      </c>
      <c r="I40" s="87" t="s">
        <v>850</v>
      </c>
      <c r="J40" s="56"/>
      <c r="K40" s="17" t="s">
        <v>168</v>
      </c>
      <c r="L40" s="87"/>
      <c r="M40" s="87"/>
      <c r="N40" s="56" t="s">
        <v>168</v>
      </c>
      <c r="O40" s="56"/>
      <c r="P40" s="56"/>
      <c r="Q40" s="87" t="s">
        <v>168</v>
      </c>
      <c r="R40" s="56"/>
    </row>
    <row r="41" spans="1:18" ht="12.75" customHeight="1" hidden="1" outlineLevel="1">
      <c r="A41" s="49" t="s">
        <v>345</v>
      </c>
      <c r="B41" s="56"/>
      <c r="C41" s="87"/>
      <c r="D41" s="87"/>
      <c r="E41" s="56"/>
      <c r="F41" s="56"/>
      <c r="G41" s="56"/>
      <c r="H41" s="87"/>
      <c r="I41" s="56"/>
      <c r="J41" s="56"/>
      <c r="K41" s="56"/>
      <c r="L41" s="87"/>
      <c r="M41" s="87"/>
      <c r="N41" s="56"/>
      <c r="O41" s="56"/>
      <c r="P41" s="56"/>
      <c r="Q41" s="87"/>
      <c r="R41" s="56"/>
    </row>
    <row r="42" spans="1:18" ht="12.75" customHeight="1" hidden="1" outlineLevel="1">
      <c r="A42" s="49" t="s">
        <v>346</v>
      </c>
      <c r="B42" s="56"/>
      <c r="C42" s="87"/>
      <c r="D42" s="87"/>
      <c r="E42" s="56"/>
      <c r="F42" s="56"/>
      <c r="G42" s="56"/>
      <c r="H42" s="87"/>
      <c r="I42" s="56"/>
      <c r="J42" s="56"/>
      <c r="K42" s="56"/>
      <c r="L42" s="87"/>
      <c r="M42" s="87"/>
      <c r="N42" s="56"/>
      <c r="O42" s="56"/>
      <c r="P42" s="56"/>
      <c r="Q42" s="87"/>
      <c r="R42" s="56"/>
    </row>
    <row r="43" spans="1:18" ht="12.75" customHeight="1" collapsed="1">
      <c r="A43" s="49" t="s">
        <v>95</v>
      </c>
      <c r="B43" s="56" t="s">
        <v>659</v>
      </c>
      <c r="C43" s="87" t="s">
        <v>849</v>
      </c>
      <c r="D43" s="87"/>
      <c r="E43" s="56" t="s">
        <v>660</v>
      </c>
      <c r="F43" s="87" t="s">
        <v>850</v>
      </c>
      <c r="G43" s="56"/>
      <c r="H43" s="87" t="s">
        <v>661</v>
      </c>
      <c r="I43" s="87" t="s">
        <v>850</v>
      </c>
      <c r="J43" s="56"/>
      <c r="K43" s="56" t="s">
        <v>168</v>
      </c>
      <c r="L43" s="87"/>
      <c r="M43" s="87"/>
      <c r="N43" s="56" t="s">
        <v>168</v>
      </c>
      <c r="O43" s="56"/>
      <c r="P43" s="56"/>
      <c r="Q43" s="56" t="s">
        <v>168</v>
      </c>
      <c r="R43" s="56"/>
    </row>
    <row r="44" spans="1:18" ht="12.75" customHeight="1" hidden="1" outlineLevel="1">
      <c r="A44" s="49" t="s">
        <v>482</v>
      </c>
      <c r="B44" s="56"/>
      <c r="C44" s="87"/>
      <c r="D44" s="87"/>
      <c r="E44" s="56"/>
      <c r="F44" s="56"/>
      <c r="G44" s="56"/>
      <c r="H44" s="87"/>
      <c r="I44" s="56"/>
      <c r="J44" s="56"/>
      <c r="K44" s="56"/>
      <c r="L44" s="87"/>
      <c r="M44" s="87"/>
      <c r="N44" s="56"/>
      <c r="O44" s="56"/>
      <c r="P44" s="56"/>
      <c r="Q44" s="87"/>
      <c r="R44" s="56"/>
    </row>
    <row r="45" spans="1:18" ht="12.75" customHeight="1" collapsed="1">
      <c r="A45" s="49" t="s">
        <v>125</v>
      </c>
      <c r="B45" s="56" t="s">
        <v>662</v>
      </c>
      <c r="C45" s="87" t="s">
        <v>672</v>
      </c>
      <c r="D45" s="87"/>
      <c r="E45" s="56" t="s">
        <v>168</v>
      </c>
      <c r="F45" s="56"/>
      <c r="G45" s="56"/>
      <c r="H45" s="87" t="s">
        <v>168</v>
      </c>
      <c r="I45" s="56"/>
      <c r="J45" s="56"/>
      <c r="K45" s="56" t="s">
        <v>168</v>
      </c>
      <c r="L45" s="87"/>
      <c r="M45" s="87"/>
      <c r="N45" s="87" t="s">
        <v>168</v>
      </c>
      <c r="O45" s="87"/>
      <c r="P45" s="56"/>
      <c r="Q45" s="87" t="s">
        <v>168</v>
      </c>
      <c r="R45" s="56"/>
    </row>
    <row r="46" spans="1:18" ht="12.75" customHeight="1" hidden="1" outlineLevel="1">
      <c r="A46" s="49" t="s">
        <v>126</v>
      </c>
      <c r="B46" s="56"/>
      <c r="C46" s="87"/>
      <c r="D46" s="87"/>
      <c r="E46" s="56"/>
      <c r="F46" s="56"/>
      <c r="G46" s="56"/>
      <c r="H46" s="87"/>
      <c r="I46" s="56"/>
      <c r="J46" s="56"/>
      <c r="K46" s="56"/>
      <c r="L46" s="87"/>
      <c r="M46" s="87"/>
      <c r="N46" s="56"/>
      <c r="O46" s="56"/>
      <c r="P46" s="56"/>
      <c r="Q46" s="87"/>
      <c r="R46" s="56"/>
    </row>
    <row r="47" spans="1:18" ht="12.75" collapsed="1">
      <c r="A47" s="49" t="s">
        <v>115</v>
      </c>
      <c r="B47" s="17" t="s">
        <v>658</v>
      </c>
      <c r="C47" s="87"/>
      <c r="D47" s="87"/>
      <c r="E47" s="103" t="s">
        <v>168</v>
      </c>
      <c r="F47" s="103"/>
      <c r="G47" s="56"/>
      <c r="H47" s="87" t="s">
        <v>168</v>
      </c>
      <c r="I47" s="56"/>
      <c r="J47" s="56"/>
      <c r="K47" s="56" t="s">
        <v>724</v>
      </c>
      <c r="L47" s="87" t="s">
        <v>673</v>
      </c>
      <c r="M47" s="87"/>
      <c r="N47" s="56" t="s">
        <v>168</v>
      </c>
      <c r="O47" s="56"/>
      <c r="P47" s="56"/>
      <c r="Q47" s="87" t="s">
        <v>168</v>
      </c>
      <c r="R47" s="56"/>
    </row>
    <row r="48" spans="1:18" ht="12.75" customHeight="1" hidden="1" outlineLevel="1">
      <c r="A48" s="49" t="s">
        <v>114</v>
      </c>
      <c r="B48" s="17"/>
      <c r="C48" s="87"/>
      <c r="D48" s="87"/>
      <c r="E48" s="56"/>
      <c r="F48" s="56"/>
      <c r="G48" s="56"/>
      <c r="H48" s="87"/>
      <c r="I48" s="56"/>
      <c r="J48" s="56"/>
      <c r="K48" s="17"/>
      <c r="L48" s="87"/>
      <c r="M48" s="87"/>
      <c r="N48" s="56"/>
      <c r="O48" s="56"/>
      <c r="P48" s="56"/>
      <c r="Q48" s="87"/>
      <c r="R48" s="56"/>
    </row>
    <row r="49" spans="1:18" ht="12.75" customHeight="1" collapsed="1">
      <c r="A49" s="49" t="s">
        <v>127</v>
      </c>
      <c r="B49" s="17" t="s">
        <v>657</v>
      </c>
      <c r="C49" s="87" t="s">
        <v>850</v>
      </c>
      <c r="D49" s="87"/>
      <c r="E49" s="56" t="s">
        <v>667</v>
      </c>
      <c r="F49" s="87" t="s">
        <v>850</v>
      </c>
      <c r="G49" s="56"/>
      <c r="H49" s="87" t="s">
        <v>659</v>
      </c>
      <c r="I49" s="87" t="s">
        <v>850</v>
      </c>
      <c r="J49" s="56"/>
      <c r="K49" s="17" t="s">
        <v>168</v>
      </c>
      <c r="L49" s="87"/>
      <c r="M49" s="87"/>
      <c r="N49" s="56" t="s">
        <v>168</v>
      </c>
      <c r="O49" s="56"/>
      <c r="P49" s="56"/>
      <c r="Q49" s="87" t="s">
        <v>168</v>
      </c>
      <c r="R49" s="56"/>
    </row>
    <row r="50" spans="1:18" ht="12.75" customHeight="1">
      <c r="A50" s="299" t="s">
        <v>91</v>
      </c>
      <c r="B50" s="51" t="s">
        <v>659</v>
      </c>
      <c r="C50" s="87" t="s">
        <v>849</v>
      </c>
      <c r="D50" s="87"/>
      <c r="E50" s="56" t="s">
        <v>822</v>
      </c>
      <c r="F50" s="87" t="s">
        <v>850</v>
      </c>
      <c r="G50" s="56"/>
      <c r="H50" s="87" t="s">
        <v>667</v>
      </c>
      <c r="I50" s="87" t="s">
        <v>850</v>
      </c>
      <c r="J50" s="51"/>
      <c r="K50" s="17" t="s">
        <v>168</v>
      </c>
      <c r="L50" s="87"/>
      <c r="M50" s="87"/>
      <c r="N50" s="56" t="s">
        <v>168</v>
      </c>
      <c r="O50" s="56"/>
      <c r="P50" s="56"/>
      <c r="Q50" s="87" t="s">
        <v>168</v>
      </c>
      <c r="R50" s="51"/>
    </row>
    <row r="51" spans="1:18" ht="12.75" customHeight="1" hidden="1" outlineLevel="1" collapsed="1">
      <c r="A51" s="49" t="s">
        <v>92</v>
      </c>
      <c r="B51" s="17"/>
      <c r="C51" s="87"/>
      <c r="D51" s="87"/>
      <c r="E51" s="56"/>
      <c r="F51" s="56"/>
      <c r="G51" s="56"/>
      <c r="H51" s="87"/>
      <c r="I51" s="56"/>
      <c r="J51" s="56"/>
      <c r="K51" s="17"/>
      <c r="L51" s="87"/>
      <c r="M51" s="87"/>
      <c r="N51" s="56"/>
      <c r="O51" s="56"/>
      <c r="P51" s="56"/>
      <c r="Q51" s="87"/>
      <c r="R51" s="56"/>
    </row>
    <row r="52" spans="1:16" ht="7.5" customHeight="1" collapsed="1">
      <c r="A52" s="49"/>
      <c r="B52" s="17"/>
      <c r="C52" s="20"/>
      <c r="D52" s="20"/>
      <c r="E52" s="17"/>
      <c r="F52" s="17"/>
      <c r="G52" s="17"/>
      <c r="K52" s="17"/>
      <c r="L52" s="20"/>
      <c r="M52" s="20"/>
      <c r="N52" s="17"/>
      <c r="O52" s="17"/>
      <c r="P52" s="17"/>
    </row>
    <row r="53" spans="1:16" ht="13.5" customHeight="1">
      <c r="A53" s="47" t="s">
        <v>242</v>
      </c>
      <c r="B53" s="43"/>
      <c r="C53" s="20"/>
      <c r="D53" s="20"/>
      <c r="E53" s="17"/>
      <c r="F53" s="17"/>
      <c r="G53" s="17"/>
      <c r="K53" s="43"/>
      <c r="L53" s="20"/>
      <c r="M53" s="20"/>
      <c r="N53" s="17"/>
      <c r="O53" s="17"/>
      <c r="P53" s="17"/>
    </row>
    <row r="54" spans="1:18" ht="12.75" customHeight="1" hidden="1" outlineLevel="1">
      <c r="A54" s="69" t="s">
        <v>43</v>
      </c>
      <c r="B54" s="67"/>
      <c r="C54" s="87"/>
      <c r="D54" s="87"/>
      <c r="E54" s="87"/>
      <c r="F54" s="87"/>
      <c r="G54" s="87"/>
      <c r="H54" s="87"/>
      <c r="I54" s="87"/>
      <c r="J54" s="87"/>
      <c r="K54" s="67"/>
      <c r="L54" s="87"/>
      <c r="M54" s="87"/>
      <c r="N54" s="87"/>
      <c r="O54" s="87"/>
      <c r="P54" s="87"/>
      <c r="Q54" s="87"/>
      <c r="R54" s="87"/>
    </row>
    <row r="55" spans="1:17" ht="12.75" customHeight="1" hidden="1" outlineLevel="1">
      <c r="A55" s="69" t="s">
        <v>249</v>
      </c>
      <c r="B55" s="67"/>
      <c r="C55" s="87"/>
      <c r="D55" s="87"/>
      <c r="E55" s="17"/>
      <c r="F55" s="17"/>
      <c r="G55" s="87"/>
      <c r="H55" s="87"/>
      <c r="J55" s="87"/>
      <c r="K55" s="67"/>
      <c r="L55" s="87"/>
      <c r="M55" s="87"/>
      <c r="N55" s="17"/>
      <c r="O55" s="17"/>
      <c r="P55" s="87"/>
      <c r="Q55" s="87"/>
    </row>
    <row r="56" spans="1:17" ht="12.75" customHeight="1" hidden="1" outlineLevel="1">
      <c r="A56" s="306" t="s">
        <v>105</v>
      </c>
      <c r="B56" s="67"/>
      <c r="C56" s="87"/>
      <c r="D56" s="87"/>
      <c r="E56" s="17"/>
      <c r="F56" s="17"/>
      <c r="G56" s="87"/>
      <c r="H56" s="87"/>
      <c r="J56" s="87"/>
      <c r="K56" s="67"/>
      <c r="L56" s="87"/>
      <c r="M56" s="87"/>
      <c r="N56" s="17"/>
      <c r="O56" s="17"/>
      <c r="P56" s="87"/>
      <c r="Q56" s="87"/>
    </row>
    <row r="57" spans="1:17" ht="12.75" customHeight="1" hidden="1" outlineLevel="1">
      <c r="A57" s="306" t="s">
        <v>244</v>
      </c>
      <c r="B57" s="67"/>
      <c r="C57" s="87"/>
      <c r="D57" s="87"/>
      <c r="E57" s="17"/>
      <c r="F57" s="17"/>
      <c r="G57" s="87"/>
      <c r="H57" s="87"/>
      <c r="J57" s="87"/>
      <c r="K57" s="67"/>
      <c r="L57" s="87"/>
      <c r="M57" s="87"/>
      <c r="N57" s="17"/>
      <c r="O57" s="17"/>
      <c r="P57" s="87"/>
      <c r="Q57" s="87"/>
    </row>
    <row r="58" spans="1:18" ht="12.75" customHeight="1" hidden="1" outlineLevel="1">
      <c r="A58" s="294" t="s">
        <v>245</v>
      </c>
      <c r="B58" s="67"/>
      <c r="C58" s="87"/>
      <c r="D58" s="87"/>
      <c r="E58" s="17"/>
      <c r="F58" s="17"/>
      <c r="G58" s="87"/>
      <c r="H58" s="87"/>
      <c r="I58" s="56"/>
      <c r="J58" s="87"/>
      <c r="K58" s="67"/>
      <c r="L58" s="87"/>
      <c r="M58" s="87"/>
      <c r="N58" s="17"/>
      <c r="O58" s="17"/>
      <c r="P58" s="87"/>
      <c r="Q58" s="87"/>
      <c r="R58" s="56"/>
    </row>
    <row r="59" spans="1:17" ht="12.75" customHeight="1" hidden="1" outlineLevel="1">
      <c r="A59" s="294" t="s">
        <v>247</v>
      </c>
      <c r="B59" s="67"/>
      <c r="C59" s="87"/>
      <c r="D59" s="87"/>
      <c r="E59" s="17"/>
      <c r="F59" s="17"/>
      <c r="G59" s="87"/>
      <c r="H59" s="87"/>
      <c r="J59" s="87"/>
      <c r="K59" s="67"/>
      <c r="L59" s="87"/>
      <c r="M59" s="87"/>
      <c r="N59" s="17"/>
      <c r="O59" s="17"/>
      <c r="P59" s="87"/>
      <c r="Q59" s="87"/>
    </row>
    <row r="60" spans="1:17" ht="12.75" customHeight="1" collapsed="1">
      <c r="A60" s="294" t="s">
        <v>248</v>
      </c>
      <c r="B60" s="67" t="s">
        <v>168</v>
      </c>
      <c r="C60" s="87"/>
      <c r="D60" s="87"/>
      <c r="E60" s="67" t="s">
        <v>168</v>
      </c>
      <c r="F60" s="56"/>
      <c r="G60" s="56"/>
      <c r="H60" s="67" t="s">
        <v>168</v>
      </c>
      <c r="I60" s="56"/>
      <c r="J60" s="56"/>
      <c r="K60" s="67" t="s">
        <v>168</v>
      </c>
      <c r="L60" s="87"/>
      <c r="M60" s="87"/>
      <c r="N60" s="67" t="s">
        <v>168</v>
      </c>
      <c r="O60" s="56"/>
      <c r="P60" s="56"/>
      <c r="Q60" s="67" t="s">
        <v>168</v>
      </c>
    </row>
    <row r="61" spans="1:17" ht="12.75" customHeight="1" hidden="1" outlineLevel="1">
      <c r="A61" s="306" t="s">
        <v>250</v>
      </c>
      <c r="B61" s="67"/>
      <c r="C61" s="87"/>
      <c r="D61" s="87"/>
      <c r="E61" s="17"/>
      <c r="F61" s="17"/>
      <c r="G61" s="87"/>
      <c r="H61" s="87"/>
      <c r="J61" s="87"/>
      <c r="K61" s="67"/>
      <c r="L61" s="87"/>
      <c r="M61" s="87"/>
      <c r="N61" s="17"/>
      <c r="O61" s="17"/>
      <c r="P61" s="87"/>
      <c r="Q61" s="87"/>
    </row>
    <row r="62" spans="1:17" ht="12.75" customHeight="1" hidden="1" outlineLevel="1">
      <c r="A62" s="306" t="s">
        <v>104</v>
      </c>
      <c r="B62" s="67"/>
      <c r="C62" s="87"/>
      <c r="D62" s="87"/>
      <c r="E62" s="17"/>
      <c r="F62" s="17"/>
      <c r="G62" s="87"/>
      <c r="H62" s="87"/>
      <c r="J62" s="87"/>
      <c r="K62" s="67"/>
      <c r="L62" s="87"/>
      <c r="M62" s="87"/>
      <c r="N62" s="17"/>
      <c r="O62" s="17"/>
      <c r="P62" s="87"/>
      <c r="Q62" s="87"/>
    </row>
    <row r="63" spans="1:18" ht="12.75" customHeight="1" hidden="1" outlineLevel="1">
      <c r="A63" s="294" t="s">
        <v>331</v>
      </c>
      <c r="B63" s="67"/>
      <c r="C63" s="87"/>
      <c r="D63" s="87"/>
      <c r="E63" s="56"/>
      <c r="F63" s="56"/>
      <c r="G63" s="56"/>
      <c r="H63" s="87"/>
      <c r="I63" s="56"/>
      <c r="J63" s="56"/>
      <c r="K63" s="67"/>
      <c r="L63" s="87"/>
      <c r="M63" s="87"/>
      <c r="N63" s="56"/>
      <c r="O63" s="56"/>
      <c r="P63" s="56"/>
      <c r="Q63" s="87"/>
      <c r="R63" s="56"/>
    </row>
    <row r="64" spans="1:18" ht="12.75" customHeight="1" hidden="1" outlineLevel="1">
      <c r="A64" s="294" t="s">
        <v>45</v>
      </c>
      <c r="B64" s="67"/>
      <c r="C64" s="87"/>
      <c r="D64" s="87"/>
      <c r="E64" s="56"/>
      <c r="F64" s="56"/>
      <c r="G64" s="56"/>
      <c r="H64" s="87"/>
      <c r="I64" s="56"/>
      <c r="J64" s="56"/>
      <c r="K64" s="67"/>
      <c r="L64" s="87"/>
      <c r="M64" s="87"/>
      <c r="N64" s="56"/>
      <c r="O64" s="56"/>
      <c r="P64" s="56"/>
      <c r="Q64" s="87"/>
      <c r="R64" s="56"/>
    </row>
    <row r="65" spans="1:18" ht="12.75" customHeight="1" hidden="1" outlineLevel="1">
      <c r="A65" s="294" t="s">
        <v>468</v>
      </c>
      <c r="B65" s="67"/>
      <c r="C65" s="87"/>
      <c r="D65" s="87"/>
      <c r="E65" s="56"/>
      <c r="F65" s="56"/>
      <c r="G65" s="56"/>
      <c r="H65" s="87"/>
      <c r="I65" s="56"/>
      <c r="J65" s="56"/>
      <c r="K65" s="67"/>
      <c r="L65" s="87"/>
      <c r="M65" s="87"/>
      <c r="N65" s="56"/>
      <c r="O65" s="56"/>
      <c r="P65" s="56"/>
      <c r="Q65" s="87"/>
      <c r="R65" s="56"/>
    </row>
    <row r="66" spans="1:18" ht="12.75" customHeight="1" hidden="1" outlineLevel="1">
      <c r="A66" s="295" t="s">
        <v>474</v>
      </c>
      <c r="B66" s="67"/>
      <c r="C66" s="87"/>
      <c r="D66" s="87"/>
      <c r="E66" s="56"/>
      <c r="F66" s="56"/>
      <c r="G66" s="56"/>
      <c r="H66" s="87"/>
      <c r="I66" s="56"/>
      <c r="J66" s="56"/>
      <c r="K66" s="67"/>
      <c r="L66" s="87"/>
      <c r="M66" s="87"/>
      <c r="N66" s="56"/>
      <c r="O66" s="56"/>
      <c r="P66" s="56"/>
      <c r="Q66" s="87"/>
      <c r="R66" s="56"/>
    </row>
    <row r="67" spans="1:18" ht="12.75" customHeight="1" collapsed="1">
      <c r="A67" s="295" t="s">
        <v>525</v>
      </c>
      <c r="B67" s="67" t="s">
        <v>168</v>
      </c>
      <c r="C67" s="87"/>
      <c r="D67" s="87"/>
      <c r="E67" s="67" t="s">
        <v>168</v>
      </c>
      <c r="F67" s="56"/>
      <c r="G67" s="56"/>
      <c r="H67" s="67" t="s">
        <v>168</v>
      </c>
      <c r="I67" s="56"/>
      <c r="J67" s="56"/>
      <c r="K67" s="67" t="s">
        <v>168</v>
      </c>
      <c r="L67" s="87"/>
      <c r="M67" s="87"/>
      <c r="N67" s="67" t="s">
        <v>168</v>
      </c>
      <c r="O67" s="56"/>
      <c r="P67" s="56"/>
      <c r="Q67" s="67" t="s">
        <v>168</v>
      </c>
      <c r="R67" s="56"/>
    </row>
    <row r="68" spans="1:18" ht="12.75" customHeight="1">
      <c r="A68" s="296" t="s">
        <v>526</v>
      </c>
      <c r="B68" s="67" t="s">
        <v>168</v>
      </c>
      <c r="C68" s="87"/>
      <c r="D68" s="87"/>
      <c r="E68" s="67" t="s">
        <v>168</v>
      </c>
      <c r="F68" s="56"/>
      <c r="G68" s="56"/>
      <c r="H68" s="67" t="s">
        <v>168</v>
      </c>
      <c r="I68" s="56"/>
      <c r="J68" s="56"/>
      <c r="K68" s="67" t="s">
        <v>168</v>
      </c>
      <c r="L68" s="87"/>
      <c r="M68" s="87"/>
      <c r="N68" s="67" t="s">
        <v>168</v>
      </c>
      <c r="O68" s="56"/>
      <c r="P68" s="56"/>
      <c r="Q68" s="67" t="s">
        <v>168</v>
      </c>
      <c r="R68" s="56"/>
    </row>
    <row r="69" spans="1:18" ht="12.75" customHeight="1" hidden="1" outlineLevel="1">
      <c r="A69" s="295" t="s">
        <v>87</v>
      </c>
      <c r="B69" s="17"/>
      <c r="C69" s="87"/>
      <c r="D69" s="87"/>
      <c r="E69" s="56"/>
      <c r="F69" s="56"/>
      <c r="G69" s="56"/>
      <c r="H69" s="87"/>
      <c r="I69" s="56"/>
      <c r="J69" s="56"/>
      <c r="K69" s="17"/>
      <c r="L69" s="87"/>
      <c r="M69" s="87"/>
      <c r="N69" s="56"/>
      <c r="O69" s="56"/>
      <c r="P69" s="56"/>
      <c r="Q69" s="87"/>
      <c r="R69" s="56"/>
    </row>
    <row r="70" spans="1:18" ht="12.75" customHeight="1" collapsed="1">
      <c r="A70" s="296" t="s">
        <v>527</v>
      </c>
      <c r="B70" s="17" t="s">
        <v>662</v>
      </c>
      <c r="C70" s="87" t="s">
        <v>849</v>
      </c>
      <c r="D70" s="87"/>
      <c r="E70" s="67" t="s">
        <v>168</v>
      </c>
      <c r="F70" s="56"/>
      <c r="G70" s="56"/>
      <c r="H70" s="67" t="s">
        <v>168</v>
      </c>
      <c r="I70" s="56"/>
      <c r="J70" s="56"/>
      <c r="K70" s="67" t="s">
        <v>168</v>
      </c>
      <c r="L70" s="56"/>
      <c r="M70" s="56"/>
      <c r="N70" s="67" t="s">
        <v>168</v>
      </c>
      <c r="O70" s="56"/>
      <c r="P70" s="56"/>
      <c r="Q70" s="67" t="s">
        <v>168</v>
      </c>
      <c r="R70" s="56"/>
    </row>
    <row r="71" spans="1:18" ht="12.75" customHeight="1" hidden="1" outlineLevel="1">
      <c r="A71" s="296" t="s">
        <v>467</v>
      </c>
      <c r="B71" s="17"/>
      <c r="C71" s="87"/>
      <c r="D71" s="87"/>
      <c r="E71" s="87"/>
      <c r="F71" s="87"/>
      <c r="G71" s="87"/>
      <c r="H71" s="87"/>
      <c r="I71" s="56"/>
      <c r="J71" s="56"/>
      <c r="K71" s="17"/>
      <c r="L71" s="87"/>
      <c r="M71" s="87"/>
      <c r="N71" s="87"/>
      <c r="O71" s="87"/>
      <c r="P71" s="87"/>
      <c r="Q71" s="87"/>
      <c r="R71" s="56"/>
    </row>
    <row r="72" spans="1:18" ht="12.75" customHeight="1" hidden="1" outlineLevel="1">
      <c r="A72" s="294" t="s">
        <v>46</v>
      </c>
      <c r="B72" s="67"/>
      <c r="C72" s="87"/>
      <c r="D72" s="87"/>
      <c r="E72" s="56"/>
      <c r="F72" s="56"/>
      <c r="G72" s="56"/>
      <c r="H72" s="87"/>
      <c r="I72" s="56"/>
      <c r="J72" s="56"/>
      <c r="K72" s="67"/>
      <c r="L72" s="87"/>
      <c r="M72" s="87"/>
      <c r="N72" s="56"/>
      <c r="O72" s="56"/>
      <c r="P72" s="56"/>
      <c r="Q72" s="87"/>
      <c r="R72" s="56"/>
    </row>
    <row r="73" spans="1:18" ht="12.75" customHeight="1" collapsed="1">
      <c r="A73" s="296" t="s">
        <v>182</v>
      </c>
      <c r="B73" s="67" t="s">
        <v>657</v>
      </c>
      <c r="C73" s="87" t="s">
        <v>849</v>
      </c>
      <c r="D73" s="87"/>
      <c r="E73" s="87" t="s">
        <v>662</v>
      </c>
      <c r="F73" s="87" t="s">
        <v>850</v>
      </c>
      <c r="G73" s="87"/>
      <c r="H73" s="87" t="s">
        <v>659</v>
      </c>
      <c r="I73" s="87" t="s">
        <v>850</v>
      </c>
      <c r="J73" s="87"/>
      <c r="K73" s="67" t="s">
        <v>682</v>
      </c>
      <c r="L73" s="87" t="s">
        <v>849</v>
      </c>
      <c r="M73" s="87"/>
      <c r="N73" s="87" t="s">
        <v>674</v>
      </c>
      <c r="O73" s="87" t="s">
        <v>849</v>
      </c>
      <c r="P73" s="87"/>
      <c r="Q73" s="87" t="s">
        <v>660</v>
      </c>
      <c r="R73" s="87" t="s">
        <v>849</v>
      </c>
    </row>
    <row r="74" spans="1:18" s="19" customFormat="1" ht="12.75" customHeight="1">
      <c r="A74" s="342" t="s">
        <v>700</v>
      </c>
      <c r="B74" s="66" t="s">
        <v>168</v>
      </c>
      <c r="C74" s="87"/>
      <c r="D74" s="87"/>
      <c r="E74" s="87" t="s">
        <v>168</v>
      </c>
      <c r="F74" s="87"/>
      <c r="G74" s="87"/>
      <c r="H74" s="87" t="s">
        <v>168</v>
      </c>
      <c r="I74" s="56"/>
      <c r="J74" s="87"/>
      <c r="K74" s="66" t="s">
        <v>724</v>
      </c>
      <c r="L74" s="87" t="s">
        <v>849</v>
      </c>
      <c r="M74" s="87"/>
      <c r="N74" s="87" t="s">
        <v>168</v>
      </c>
      <c r="O74" s="87"/>
      <c r="P74" s="87"/>
      <c r="Q74" s="87" t="s">
        <v>168</v>
      </c>
      <c r="R74" s="87"/>
    </row>
    <row r="75" spans="1:18" s="19" customFormat="1" ht="12.75" customHeight="1" hidden="1" outlineLevel="1">
      <c r="A75" s="342" t="s">
        <v>82</v>
      </c>
      <c r="B75" s="66"/>
      <c r="C75" s="87"/>
      <c r="D75" s="87"/>
      <c r="E75" s="87"/>
      <c r="F75" s="87"/>
      <c r="G75" s="87"/>
      <c r="H75" s="87"/>
      <c r="I75" s="56"/>
      <c r="J75" s="87"/>
      <c r="K75" s="66"/>
      <c r="L75" s="87"/>
      <c r="M75" s="87"/>
      <c r="N75" s="87"/>
      <c r="O75" s="87"/>
      <c r="P75" s="87"/>
      <c r="Q75" s="87"/>
      <c r="R75" s="56"/>
    </row>
    <row r="76" spans="1:18" s="19" customFormat="1" ht="12.75" customHeight="1" hidden="1" outlineLevel="1">
      <c r="A76" s="342" t="s">
        <v>83</v>
      </c>
      <c r="B76" s="56"/>
      <c r="C76" s="87"/>
      <c r="D76" s="87"/>
      <c r="E76" s="87"/>
      <c r="F76" s="87"/>
      <c r="G76" s="87"/>
      <c r="H76" s="87"/>
      <c r="I76" s="56"/>
      <c r="J76" s="87"/>
      <c r="K76" s="56"/>
      <c r="L76" s="87"/>
      <c r="M76" s="87"/>
      <c r="N76" s="87"/>
      <c r="O76" s="87"/>
      <c r="P76" s="87"/>
      <c r="Q76" s="87"/>
      <c r="R76" s="56"/>
    </row>
    <row r="77" spans="1:18" s="19" customFormat="1" ht="12.75" customHeight="1" hidden="1">
      <c r="A77" s="342" t="s">
        <v>79</v>
      </c>
      <c r="B77" s="56" t="s">
        <v>662</v>
      </c>
      <c r="C77" s="87" t="s">
        <v>849</v>
      </c>
      <c r="D77" s="87"/>
      <c r="E77" s="87" t="s">
        <v>660</v>
      </c>
      <c r="F77" s="87" t="s">
        <v>850</v>
      </c>
      <c r="G77" s="87"/>
      <c r="H77" s="87" t="s">
        <v>667</v>
      </c>
      <c r="I77" s="87" t="s">
        <v>850</v>
      </c>
      <c r="J77" s="87"/>
      <c r="K77" s="56" t="s">
        <v>662</v>
      </c>
      <c r="L77" s="87" t="s">
        <v>849</v>
      </c>
      <c r="M77" s="87"/>
      <c r="N77" s="87" t="s">
        <v>660</v>
      </c>
      <c r="O77" s="87" t="s">
        <v>850</v>
      </c>
      <c r="P77" s="87"/>
      <c r="Q77" s="87" t="s">
        <v>667</v>
      </c>
      <c r="R77" s="87" t="s">
        <v>850</v>
      </c>
    </row>
    <row r="78" spans="1:18" s="19" customFormat="1" ht="12.75" customHeight="1" hidden="1" outlineLevel="1">
      <c r="A78" s="357" t="s">
        <v>252</v>
      </c>
      <c r="B78" s="160"/>
      <c r="C78" s="135"/>
      <c r="D78" s="135"/>
      <c r="E78" s="135"/>
      <c r="F78" s="135"/>
      <c r="G78" s="135"/>
      <c r="H78" s="135"/>
      <c r="I78" s="217"/>
      <c r="J78" s="135"/>
      <c r="K78" s="160"/>
      <c r="L78" s="135"/>
      <c r="M78" s="135"/>
      <c r="N78" s="135"/>
      <c r="O78" s="135"/>
      <c r="P78" s="135"/>
      <c r="Q78" s="135"/>
      <c r="R78" s="217"/>
    </row>
    <row r="79" spans="1:18" s="19" customFormat="1" ht="12.75" customHeight="1" hidden="1" outlineLevel="1">
      <c r="A79" s="327" t="s">
        <v>73</v>
      </c>
      <c r="B79" s="66"/>
      <c r="C79" s="87"/>
      <c r="D79" s="87"/>
      <c r="E79" s="106"/>
      <c r="F79" s="106"/>
      <c r="G79" s="87"/>
      <c r="H79" s="87"/>
      <c r="I79" s="56"/>
      <c r="J79" s="87"/>
      <c r="K79" s="66"/>
      <c r="L79" s="87"/>
      <c r="M79" s="87"/>
      <c r="N79" s="106"/>
      <c r="O79" s="106"/>
      <c r="P79" s="87"/>
      <c r="Q79" s="87"/>
      <c r="R79" s="56"/>
    </row>
    <row r="80" spans="1:18" s="19" customFormat="1" ht="12.75" customHeight="1" collapsed="1">
      <c r="A80" s="342" t="s">
        <v>183</v>
      </c>
      <c r="B80" s="66" t="s">
        <v>720</v>
      </c>
      <c r="C80" s="87" t="s">
        <v>849</v>
      </c>
      <c r="D80" s="87"/>
      <c r="E80" s="87" t="s">
        <v>659</v>
      </c>
      <c r="F80" s="87" t="s">
        <v>850</v>
      </c>
      <c r="G80" s="56"/>
      <c r="H80" s="87" t="s">
        <v>660</v>
      </c>
      <c r="I80" s="87" t="s">
        <v>850</v>
      </c>
      <c r="J80" s="87"/>
      <c r="K80" s="66" t="s">
        <v>720</v>
      </c>
      <c r="L80" s="87" t="s">
        <v>849</v>
      </c>
      <c r="M80" s="87"/>
      <c r="N80" s="56" t="s">
        <v>659</v>
      </c>
      <c r="O80" s="87" t="s">
        <v>849</v>
      </c>
      <c r="P80" s="358"/>
      <c r="Q80" s="343" t="s">
        <v>660</v>
      </c>
      <c r="R80" s="87" t="s">
        <v>850</v>
      </c>
    </row>
    <row r="81" spans="1:18" s="19" customFormat="1" ht="12.75" customHeight="1" hidden="1" outlineLevel="1">
      <c r="A81" s="327" t="s">
        <v>77</v>
      </c>
      <c r="B81" s="66"/>
      <c r="C81" s="87"/>
      <c r="D81" s="87"/>
      <c r="E81" s="106"/>
      <c r="F81" s="106"/>
      <c r="G81" s="87"/>
      <c r="H81" s="87"/>
      <c r="I81" s="56"/>
      <c r="J81" s="87"/>
      <c r="K81" s="66"/>
      <c r="L81" s="87"/>
      <c r="M81" s="87"/>
      <c r="N81" s="106"/>
      <c r="O81" s="106"/>
      <c r="P81" s="87"/>
      <c r="Q81" s="87"/>
      <c r="R81" s="56"/>
    </row>
    <row r="82" spans="1:18" s="19" customFormat="1" ht="12.75" customHeight="1" hidden="1" outlineLevel="1">
      <c r="A82" s="327" t="s">
        <v>75</v>
      </c>
      <c r="B82" s="66"/>
      <c r="C82" s="87"/>
      <c r="D82" s="87"/>
      <c r="E82" s="106"/>
      <c r="F82" s="106"/>
      <c r="G82" s="87"/>
      <c r="H82" s="87"/>
      <c r="I82" s="56"/>
      <c r="J82" s="87"/>
      <c r="K82" s="66"/>
      <c r="L82" s="87"/>
      <c r="M82" s="87"/>
      <c r="N82" s="106"/>
      <c r="O82" s="106"/>
      <c r="P82" s="87"/>
      <c r="Q82" s="87"/>
      <c r="R82" s="56"/>
    </row>
    <row r="83" spans="1:18" s="19" customFormat="1" ht="12.75" customHeight="1" hidden="1" outlineLevel="1">
      <c r="A83" s="320" t="s">
        <v>465</v>
      </c>
      <c r="B83" s="66"/>
      <c r="C83" s="87"/>
      <c r="D83" s="87"/>
      <c r="E83" s="106"/>
      <c r="F83" s="106"/>
      <c r="G83" s="87"/>
      <c r="H83" s="87"/>
      <c r="I83" s="56"/>
      <c r="J83" s="87"/>
      <c r="K83" s="66"/>
      <c r="L83" s="87"/>
      <c r="M83" s="87"/>
      <c r="N83" s="106"/>
      <c r="O83" s="106"/>
      <c r="P83" s="87"/>
      <c r="Q83" s="87"/>
      <c r="R83" s="56"/>
    </row>
    <row r="84" spans="1:18" s="19" customFormat="1" ht="12.75" customHeight="1" hidden="1" outlineLevel="1">
      <c r="A84" s="327" t="s">
        <v>76</v>
      </c>
      <c r="B84" s="66"/>
      <c r="C84" s="87"/>
      <c r="D84" s="87"/>
      <c r="E84" s="106"/>
      <c r="F84" s="106"/>
      <c r="G84" s="87"/>
      <c r="H84" s="87"/>
      <c r="I84" s="56"/>
      <c r="J84" s="87"/>
      <c r="K84" s="66"/>
      <c r="L84" s="87"/>
      <c r="M84" s="87"/>
      <c r="N84" s="106"/>
      <c r="O84" s="106"/>
      <c r="P84" s="87"/>
      <c r="Q84" s="87"/>
      <c r="R84" s="56"/>
    </row>
    <row r="85" spans="1:18" s="19" customFormat="1" ht="12.75" customHeight="1" hidden="1" outlineLevel="1">
      <c r="A85" s="133" t="s">
        <v>27</v>
      </c>
      <c r="B85" s="66"/>
      <c r="C85" s="87"/>
      <c r="D85" s="87"/>
      <c r="E85" s="87"/>
      <c r="F85" s="87"/>
      <c r="G85" s="87"/>
      <c r="H85" s="87"/>
      <c r="I85" s="56"/>
      <c r="J85" s="87"/>
      <c r="K85" s="66"/>
      <c r="L85" s="87"/>
      <c r="M85" s="87"/>
      <c r="N85" s="87"/>
      <c r="O85" s="87"/>
      <c r="P85" s="87"/>
      <c r="Q85" s="87"/>
      <c r="R85" s="56"/>
    </row>
    <row r="86" spans="1:18" s="19" customFormat="1" ht="12.75" customHeight="1" collapsed="1">
      <c r="A86" s="342" t="s">
        <v>84</v>
      </c>
      <c r="B86" s="56" t="s">
        <v>168</v>
      </c>
      <c r="C86" s="87"/>
      <c r="D86" s="87"/>
      <c r="E86" s="87" t="s">
        <v>168</v>
      </c>
      <c r="F86" s="87"/>
      <c r="G86" s="87"/>
      <c r="H86" s="87" t="s">
        <v>168</v>
      </c>
      <c r="I86" s="56"/>
      <c r="J86" s="87"/>
      <c r="K86" s="56" t="s">
        <v>168</v>
      </c>
      <c r="L86" s="87"/>
      <c r="M86" s="87"/>
      <c r="N86" s="87" t="s">
        <v>168</v>
      </c>
      <c r="O86" s="87"/>
      <c r="P86" s="87"/>
      <c r="Q86" s="87" t="s">
        <v>168</v>
      </c>
      <c r="R86" s="56"/>
    </row>
    <row r="87" spans="1:18" s="19" customFormat="1" ht="12.75" customHeight="1" hidden="1" outlineLevel="1">
      <c r="A87" s="342" t="s">
        <v>466</v>
      </c>
      <c r="B87" s="56"/>
      <c r="C87" s="87"/>
      <c r="D87" s="87"/>
      <c r="E87" s="56"/>
      <c r="F87" s="56"/>
      <c r="G87" s="56"/>
      <c r="H87" s="87"/>
      <c r="I87" s="56"/>
      <c r="J87" s="56"/>
      <c r="K87" s="56"/>
      <c r="L87" s="87"/>
      <c r="M87" s="87"/>
      <c r="N87" s="56"/>
      <c r="O87" s="56"/>
      <c r="P87" s="56"/>
      <c r="Q87" s="87"/>
      <c r="R87" s="56"/>
    </row>
    <row r="88" spans="1:18" s="19" customFormat="1" ht="12.75" customHeight="1" hidden="1" outlineLevel="1">
      <c r="A88" s="327" t="s">
        <v>339</v>
      </c>
      <c r="B88" s="66"/>
      <c r="C88" s="87"/>
      <c r="D88" s="87"/>
      <c r="E88" s="92"/>
      <c r="F88" s="92"/>
      <c r="G88" s="92"/>
      <c r="H88" s="87"/>
      <c r="I88" s="56"/>
      <c r="J88" s="87"/>
      <c r="K88" s="66"/>
      <c r="L88" s="87"/>
      <c r="M88" s="87"/>
      <c r="N88" s="92"/>
      <c r="O88" s="92"/>
      <c r="P88" s="92"/>
      <c r="Q88" s="87"/>
      <c r="R88" s="56"/>
    </row>
    <row r="89" spans="1:18" s="19" customFormat="1" ht="12.75" hidden="1" outlineLevel="1">
      <c r="A89" s="342" t="s">
        <v>184</v>
      </c>
      <c r="B89" s="66"/>
      <c r="C89" s="87"/>
      <c r="D89" s="87"/>
      <c r="E89" s="87"/>
      <c r="F89" s="87"/>
      <c r="G89" s="87"/>
      <c r="H89" s="87"/>
      <c r="I89" s="56"/>
      <c r="J89" s="87"/>
      <c r="K89" s="66"/>
      <c r="L89" s="87"/>
      <c r="M89" s="87"/>
      <c r="N89" s="87"/>
      <c r="O89" s="87"/>
      <c r="P89" s="87"/>
      <c r="Q89" s="87"/>
      <c r="R89" s="56"/>
    </row>
    <row r="90" spans="1:18" s="19" customFormat="1" ht="12.75" hidden="1" outlineLevel="1">
      <c r="A90" s="342" t="s">
        <v>23</v>
      </c>
      <c r="B90" s="66"/>
      <c r="C90" s="87"/>
      <c r="D90" s="87"/>
      <c r="E90" s="87"/>
      <c r="F90" s="87"/>
      <c r="G90" s="87"/>
      <c r="H90" s="87"/>
      <c r="I90" s="56"/>
      <c r="J90" s="87"/>
      <c r="K90" s="66"/>
      <c r="L90" s="87"/>
      <c r="M90" s="87"/>
      <c r="N90" s="87"/>
      <c r="O90" s="87"/>
      <c r="P90" s="87"/>
      <c r="Q90" s="87"/>
      <c r="R90" s="56"/>
    </row>
    <row r="91" spans="1:18" s="19" customFormat="1" ht="12.75" customHeight="1" hidden="1" outlineLevel="1">
      <c r="A91" s="342" t="s">
        <v>472</v>
      </c>
      <c r="B91" s="66"/>
      <c r="C91" s="87"/>
      <c r="D91" s="87"/>
      <c r="E91" s="56"/>
      <c r="F91" s="56"/>
      <c r="G91" s="56"/>
      <c r="H91" s="87"/>
      <c r="I91" s="56"/>
      <c r="J91" s="56"/>
      <c r="K91" s="66"/>
      <c r="L91" s="87"/>
      <c r="M91" s="87"/>
      <c r="N91" s="56"/>
      <c r="O91" s="56"/>
      <c r="P91" s="56"/>
      <c r="Q91" s="87"/>
      <c r="R91" s="56"/>
    </row>
    <row r="92" spans="1:18" s="19" customFormat="1" ht="12.75" customHeight="1" hidden="1">
      <c r="A92" s="342" t="s">
        <v>528</v>
      </c>
      <c r="B92" s="56" t="s">
        <v>662</v>
      </c>
      <c r="C92" s="87" t="s">
        <v>849</v>
      </c>
      <c r="D92" s="87"/>
      <c r="E92" s="87" t="s">
        <v>660</v>
      </c>
      <c r="F92" s="87" t="s">
        <v>850</v>
      </c>
      <c r="G92" s="87"/>
      <c r="H92" s="87" t="s">
        <v>667</v>
      </c>
      <c r="I92" s="87" t="s">
        <v>850</v>
      </c>
      <c r="J92" s="87"/>
      <c r="K92" s="56" t="s">
        <v>662</v>
      </c>
      <c r="L92" s="87" t="s">
        <v>849</v>
      </c>
      <c r="M92" s="87"/>
      <c r="N92" s="87" t="s">
        <v>660</v>
      </c>
      <c r="O92" s="87" t="s">
        <v>850</v>
      </c>
      <c r="P92" s="87"/>
      <c r="Q92" s="87" t="s">
        <v>667</v>
      </c>
      <c r="R92" s="87" t="s">
        <v>850</v>
      </c>
    </row>
    <row r="93" spans="1:18" s="19" customFormat="1" ht="12.75" customHeight="1" hidden="1" outlineLevel="1">
      <c r="A93" s="320" t="s">
        <v>106</v>
      </c>
      <c r="B93" s="66"/>
      <c r="C93" s="87"/>
      <c r="D93" s="87"/>
      <c r="E93" s="56"/>
      <c r="F93" s="56"/>
      <c r="G93" s="87"/>
      <c r="H93" s="87"/>
      <c r="I93" s="56"/>
      <c r="J93" s="87"/>
      <c r="K93" s="66"/>
      <c r="L93" s="87"/>
      <c r="M93" s="87"/>
      <c r="N93" s="56"/>
      <c r="O93" s="56"/>
      <c r="P93" s="87"/>
      <c r="Q93" s="87"/>
      <c r="R93" s="56"/>
    </row>
    <row r="94" spans="1:18" s="19" customFormat="1" ht="12.75" customHeight="1" hidden="1" outlineLevel="1">
      <c r="A94" s="342" t="s">
        <v>255</v>
      </c>
      <c r="B94" s="66"/>
      <c r="C94" s="87"/>
      <c r="D94" s="87"/>
      <c r="E94" s="87"/>
      <c r="F94" s="87"/>
      <c r="G94" s="56"/>
      <c r="H94" s="87"/>
      <c r="I94" s="56"/>
      <c r="J94" s="56"/>
      <c r="K94" s="66"/>
      <c r="L94" s="87"/>
      <c r="M94" s="87"/>
      <c r="N94" s="87"/>
      <c r="O94" s="87"/>
      <c r="P94" s="56"/>
      <c r="Q94" s="87"/>
      <c r="R94" s="56"/>
    </row>
    <row r="95" spans="1:18" s="19" customFormat="1" ht="12.75" customHeight="1" hidden="1" outlineLevel="1">
      <c r="A95" s="342" t="s">
        <v>256</v>
      </c>
      <c r="B95" s="66"/>
      <c r="C95" s="87"/>
      <c r="D95" s="87"/>
      <c r="E95" s="87"/>
      <c r="F95" s="87"/>
      <c r="G95" s="87"/>
      <c r="H95" s="87"/>
      <c r="I95" s="56"/>
      <c r="J95" s="87"/>
      <c r="K95" s="66"/>
      <c r="L95" s="87"/>
      <c r="M95" s="87"/>
      <c r="N95" s="87"/>
      <c r="O95" s="87"/>
      <c r="P95" s="87"/>
      <c r="Q95" s="87"/>
      <c r="R95" s="56"/>
    </row>
    <row r="96" spans="1:18" s="19" customFormat="1" ht="12.75" customHeight="1" hidden="1" outlineLevel="1">
      <c r="A96" s="327" t="s">
        <v>74</v>
      </c>
      <c r="B96" s="66"/>
      <c r="C96" s="87"/>
      <c r="D96" s="87"/>
      <c r="E96" s="106"/>
      <c r="F96" s="106"/>
      <c r="G96" s="87"/>
      <c r="H96" s="87"/>
      <c r="I96" s="56"/>
      <c r="J96" s="87"/>
      <c r="K96" s="66"/>
      <c r="L96" s="87"/>
      <c r="M96" s="87"/>
      <c r="N96" s="106"/>
      <c r="O96" s="106"/>
      <c r="P96" s="87"/>
      <c r="Q96" s="87"/>
      <c r="R96" s="56"/>
    </row>
    <row r="97" spans="1:18" s="19" customFormat="1" ht="12.75" customHeight="1" hidden="1" outlineLevel="1">
      <c r="A97" s="320" t="s">
        <v>107</v>
      </c>
      <c r="B97" s="66"/>
      <c r="C97" s="87"/>
      <c r="D97" s="87"/>
      <c r="E97" s="106"/>
      <c r="F97" s="106"/>
      <c r="G97" s="87"/>
      <c r="H97" s="87"/>
      <c r="I97" s="56"/>
      <c r="J97" s="87"/>
      <c r="K97" s="66"/>
      <c r="L97" s="87"/>
      <c r="M97" s="87"/>
      <c r="N97" s="106"/>
      <c r="O97" s="106"/>
      <c r="P97" s="87"/>
      <c r="Q97" s="87"/>
      <c r="R97" s="56"/>
    </row>
    <row r="98" spans="1:18" s="19" customFormat="1" ht="12.75" hidden="1" outlineLevel="1">
      <c r="A98" s="327" t="s">
        <v>330</v>
      </c>
      <c r="B98" s="66"/>
      <c r="C98" s="87"/>
      <c r="D98" s="87"/>
      <c r="E98" s="87"/>
      <c r="F98" s="87"/>
      <c r="G98" s="87"/>
      <c r="H98" s="87"/>
      <c r="I98" s="56"/>
      <c r="J98" s="56"/>
      <c r="K98" s="66"/>
      <c r="L98" s="87"/>
      <c r="M98" s="87"/>
      <c r="N98" s="87"/>
      <c r="O98" s="87"/>
      <c r="P98" s="87"/>
      <c r="Q98" s="87"/>
      <c r="R98" s="56"/>
    </row>
    <row r="99" spans="1:18" s="19" customFormat="1" ht="12.75" hidden="1" outlineLevel="1">
      <c r="A99" s="327" t="s">
        <v>48</v>
      </c>
      <c r="B99" s="66"/>
      <c r="C99" s="87"/>
      <c r="D99" s="87"/>
      <c r="E99" s="87"/>
      <c r="F99" s="87"/>
      <c r="G99" s="87"/>
      <c r="H99" s="87"/>
      <c r="I99" s="56"/>
      <c r="J99" s="56"/>
      <c r="K99" s="66"/>
      <c r="L99" s="87"/>
      <c r="M99" s="87"/>
      <c r="N99" s="87"/>
      <c r="O99" s="87"/>
      <c r="P99" s="87"/>
      <c r="Q99" s="87"/>
      <c r="R99" s="56"/>
    </row>
    <row r="100" spans="1:18" s="19" customFormat="1" ht="12.75" hidden="1" outlineLevel="1">
      <c r="A100" s="327" t="s">
        <v>49</v>
      </c>
      <c r="B100" s="66"/>
      <c r="C100" s="87"/>
      <c r="D100" s="87"/>
      <c r="E100" s="56"/>
      <c r="F100" s="56"/>
      <c r="G100" s="56"/>
      <c r="H100" s="87"/>
      <c r="I100" s="56"/>
      <c r="J100" s="56"/>
      <c r="K100" s="66"/>
      <c r="L100" s="87"/>
      <c r="M100" s="87"/>
      <c r="N100" s="56"/>
      <c r="O100" s="56"/>
      <c r="P100" s="56"/>
      <c r="Q100" s="87"/>
      <c r="R100" s="56"/>
    </row>
    <row r="101" spans="1:18" s="19" customFormat="1" ht="12.75" hidden="1" outlineLevel="1">
      <c r="A101" s="327" t="s">
        <v>50</v>
      </c>
      <c r="B101" s="66"/>
      <c r="C101" s="87"/>
      <c r="D101" s="87"/>
      <c r="E101" s="56"/>
      <c r="F101" s="56"/>
      <c r="G101" s="56"/>
      <c r="H101" s="87"/>
      <c r="I101" s="56"/>
      <c r="J101" s="56"/>
      <c r="K101" s="66"/>
      <c r="L101" s="87"/>
      <c r="M101" s="87"/>
      <c r="N101" s="56"/>
      <c r="O101" s="56"/>
      <c r="P101" s="56"/>
      <c r="Q101" s="87"/>
      <c r="R101" s="56"/>
    </row>
    <row r="102" spans="1:18" s="19" customFormat="1" ht="12.75" customHeight="1" hidden="1" outlineLevel="1">
      <c r="A102" s="133" t="s">
        <v>476</v>
      </c>
      <c r="B102" s="66"/>
      <c r="C102" s="87"/>
      <c r="D102" s="87"/>
      <c r="E102" s="87"/>
      <c r="F102" s="87"/>
      <c r="G102" s="87"/>
      <c r="H102" s="87"/>
      <c r="I102" s="87"/>
      <c r="J102" s="87"/>
      <c r="K102" s="66"/>
      <c r="L102" s="87"/>
      <c r="M102" s="87"/>
      <c r="N102" s="87"/>
      <c r="O102" s="87"/>
      <c r="P102" s="87"/>
      <c r="Q102" s="87"/>
      <c r="R102" s="87"/>
    </row>
    <row r="103" spans="1:18" s="19" customFormat="1" ht="12.75" customHeight="1" hidden="1" outlineLevel="1">
      <c r="A103" s="133" t="s">
        <v>478</v>
      </c>
      <c r="B103" s="66"/>
      <c r="C103" s="87"/>
      <c r="D103" s="87"/>
      <c r="E103" s="87"/>
      <c r="F103" s="87"/>
      <c r="G103" s="87"/>
      <c r="H103" s="87"/>
      <c r="I103" s="87"/>
      <c r="J103" s="87"/>
      <c r="K103" s="66"/>
      <c r="L103" s="87"/>
      <c r="M103" s="87"/>
      <c r="N103" s="87"/>
      <c r="O103" s="87"/>
      <c r="P103" s="87"/>
      <c r="Q103" s="87"/>
      <c r="R103" s="87"/>
    </row>
    <row r="104" spans="1:18" s="19" customFormat="1" ht="12.75" customHeight="1" hidden="1" outlineLevel="1">
      <c r="A104" s="342" t="s">
        <v>85</v>
      </c>
      <c r="B104" s="66"/>
      <c r="C104" s="87"/>
      <c r="D104" s="87"/>
      <c r="E104" s="56"/>
      <c r="F104" s="56"/>
      <c r="G104" s="56"/>
      <c r="H104" s="87"/>
      <c r="I104" s="56"/>
      <c r="J104" s="56"/>
      <c r="K104" s="66"/>
      <c r="L104" s="87"/>
      <c r="M104" s="87"/>
      <c r="N104" s="56"/>
      <c r="O104" s="56"/>
      <c r="P104" s="56"/>
      <c r="Q104" s="87"/>
      <c r="R104" s="56"/>
    </row>
    <row r="105" spans="1:18" s="19" customFormat="1" ht="12.75" customHeight="1" hidden="1" outlineLevel="1">
      <c r="A105" s="327" t="s">
        <v>341</v>
      </c>
      <c r="B105" s="66"/>
      <c r="C105" s="87"/>
      <c r="D105" s="87"/>
      <c r="E105" s="106"/>
      <c r="F105" s="106"/>
      <c r="G105" s="87"/>
      <c r="H105" s="87"/>
      <c r="I105" s="56"/>
      <c r="J105" s="87"/>
      <c r="K105" s="66"/>
      <c r="L105" s="87"/>
      <c r="M105" s="87"/>
      <c r="N105" s="106"/>
      <c r="O105" s="106"/>
      <c r="P105" s="87"/>
      <c r="Q105" s="87"/>
      <c r="R105" s="56"/>
    </row>
    <row r="106" spans="1:18" s="19" customFormat="1" ht="12.75" customHeight="1" hidden="1" outlineLevel="1">
      <c r="A106" s="327" t="s">
        <v>469</v>
      </c>
      <c r="B106" s="66"/>
      <c r="C106" s="87"/>
      <c r="D106" s="87"/>
      <c r="E106" s="87"/>
      <c r="F106" s="87"/>
      <c r="G106" s="87"/>
      <c r="H106" s="87"/>
      <c r="I106" s="56"/>
      <c r="J106" s="87"/>
      <c r="K106" s="66"/>
      <c r="L106" s="87"/>
      <c r="M106" s="87"/>
      <c r="N106" s="87"/>
      <c r="O106" s="87"/>
      <c r="P106" s="87"/>
      <c r="Q106" s="87"/>
      <c r="R106" s="56"/>
    </row>
    <row r="107" spans="1:18" s="19" customFormat="1" ht="12.75" customHeight="1" hidden="1" outlineLevel="1">
      <c r="A107" s="327" t="s">
        <v>470</v>
      </c>
      <c r="B107" s="66"/>
      <c r="C107" s="87"/>
      <c r="D107" s="87"/>
      <c r="E107" s="56"/>
      <c r="F107" s="56"/>
      <c r="G107" s="56"/>
      <c r="H107" s="87"/>
      <c r="I107" s="56"/>
      <c r="J107" s="56"/>
      <c r="K107" s="66"/>
      <c r="L107" s="87"/>
      <c r="M107" s="87"/>
      <c r="N107" s="56"/>
      <c r="O107" s="56"/>
      <c r="P107" s="56"/>
      <c r="Q107" s="87"/>
      <c r="R107" s="56"/>
    </row>
    <row r="108" spans="1:18" s="19" customFormat="1" ht="12.75" customHeight="1" hidden="1" outlineLevel="1">
      <c r="A108" s="327" t="s">
        <v>90</v>
      </c>
      <c r="B108" s="66"/>
      <c r="C108" s="87"/>
      <c r="D108" s="87"/>
      <c r="E108" s="87"/>
      <c r="F108" s="87"/>
      <c r="G108" s="87"/>
      <c r="H108" s="87"/>
      <c r="I108" s="56"/>
      <c r="J108" s="87"/>
      <c r="K108" s="66"/>
      <c r="L108" s="87"/>
      <c r="M108" s="87"/>
      <c r="N108" s="87"/>
      <c r="O108" s="87"/>
      <c r="P108" s="87"/>
      <c r="Q108" s="87"/>
      <c r="R108" s="56"/>
    </row>
    <row r="109" spans="1:18" s="19" customFormat="1" ht="12.75" customHeight="1" hidden="1" outlineLevel="1">
      <c r="A109" s="342" t="s">
        <v>364</v>
      </c>
      <c r="B109" s="66"/>
      <c r="C109" s="87"/>
      <c r="D109" s="87"/>
      <c r="E109" s="87"/>
      <c r="F109" s="87"/>
      <c r="G109" s="87"/>
      <c r="H109" s="87"/>
      <c r="I109" s="87"/>
      <c r="J109" s="87"/>
      <c r="K109" s="66"/>
      <c r="L109" s="87"/>
      <c r="M109" s="87"/>
      <c r="N109" s="87"/>
      <c r="O109" s="87"/>
      <c r="P109" s="87"/>
      <c r="Q109" s="87"/>
      <c r="R109" s="87"/>
    </row>
    <row r="110" spans="1:18" s="19" customFormat="1" ht="12.75" customHeight="1" hidden="1" outlineLevel="1">
      <c r="A110" s="327" t="s">
        <v>51</v>
      </c>
      <c r="B110" s="66"/>
      <c r="C110" s="87"/>
      <c r="D110" s="87"/>
      <c r="E110" s="87"/>
      <c r="F110" s="87"/>
      <c r="G110" s="87"/>
      <c r="H110" s="87"/>
      <c r="I110" s="56"/>
      <c r="J110" s="56"/>
      <c r="K110" s="66"/>
      <c r="L110" s="87"/>
      <c r="M110" s="87"/>
      <c r="N110" s="87"/>
      <c r="O110" s="87"/>
      <c r="P110" s="87"/>
      <c r="Q110" s="87"/>
      <c r="R110" s="56"/>
    </row>
    <row r="111" spans="1:18" s="19" customFormat="1" ht="12.75" customHeight="1" hidden="1" outlineLevel="1">
      <c r="A111" s="327" t="s">
        <v>529</v>
      </c>
      <c r="B111" s="66"/>
      <c r="C111" s="87"/>
      <c r="D111" s="87"/>
      <c r="E111" s="56"/>
      <c r="F111" s="56"/>
      <c r="G111" s="56"/>
      <c r="H111" s="87"/>
      <c r="I111" s="56"/>
      <c r="J111" s="56"/>
      <c r="K111" s="66"/>
      <c r="L111" s="87"/>
      <c r="M111" s="87"/>
      <c r="N111" s="56"/>
      <c r="O111" s="56"/>
      <c r="P111" s="56"/>
      <c r="Q111" s="87"/>
      <c r="R111" s="56"/>
    </row>
    <row r="112" spans="1:18" s="19" customFormat="1" ht="12.75" hidden="1">
      <c r="A112" s="327" t="s">
        <v>204</v>
      </c>
      <c r="B112" s="66" t="s">
        <v>662</v>
      </c>
      <c r="C112" s="87" t="s">
        <v>849</v>
      </c>
      <c r="D112" s="87"/>
      <c r="E112" s="87" t="s">
        <v>657</v>
      </c>
      <c r="F112" s="87" t="s">
        <v>849</v>
      </c>
      <c r="G112" s="87"/>
      <c r="H112" s="87" t="s">
        <v>660</v>
      </c>
      <c r="I112" s="87" t="s">
        <v>850</v>
      </c>
      <c r="J112" s="56"/>
      <c r="K112" s="66" t="s">
        <v>665</v>
      </c>
      <c r="L112" s="87" t="s">
        <v>849</v>
      </c>
      <c r="M112" s="87"/>
      <c r="N112" s="87" t="s">
        <v>662</v>
      </c>
      <c r="O112" s="87" t="s">
        <v>850</v>
      </c>
      <c r="P112" s="87"/>
      <c r="Q112" s="87" t="s">
        <v>657</v>
      </c>
      <c r="R112" s="87" t="s">
        <v>850</v>
      </c>
    </row>
    <row r="113" spans="1:18" s="19" customFormat="1" ht="12.75" hidden="1" outlineLevel="1">
      <c r="A113" s="327" t="s">
        <v>21</v>
      </c>
      <c r="B113" s="66"/>
      <c r="C113" s="87"/>
      <c r="D113" s="87"/>
      <c r="E113" s="87"/>
      <c r="F113" s="87"/>
      <c r="G113" s="87"/>
      <c r="H113" s="87"/>
      <c r="I113" s="56"/>
      <c r="J113" s="56"/>
      <c r="K113" s="66"/>
      <c r="L113" s="87"/>
      <c r="M113" s="87"/>
      <c r="N113" s="87"/>
      <c r="O113" s="87"/>
      <c r="P113" s="87"/>
      <c r="Q113" s="87"/>
      <c r="R113" s="56"/>
    </row>
    <row r="114" spans="1:18" s="19" customFormat="1" ht="12.75" collapsed="1">
      <c r="A114" s="327" t="s">
        <v>701</v>
      </c>
      <c r="B114" s="66" t="s">
        <v>753</v>
      </c>
      <c r="C114" s="87" t="s">
        <v>849</v>
      </c>
      <c r="D114" s="87"/>
      <c r="E114" s="87" t="s">
        <v>168</v>
      </c>
      <c r="F114" s="87"/>
      <c r="G114" s="87"/>
      <c r="H114" s="87" t="s">
        <v>168</v>
      </c>
      <c r="I114" s="56"/>
      <c r="J114" s="56"/>
      <c r="K114" s="66" t="s">
        <v>168</v>
      </c>
      <c r="L114" s="87"/>
      <c r="M114" s="87"/>
      <c r="N114" s="87" t="s">
        <v>168</v>
      </c>
      <c r="O114" s="87"/>
      <c r="P114" s="87"/>
      <c r="Q114" s="87" t="s">
        <v>168</v>
      </c>
      <c r="R114" s="56"/>
    </row>
    <row r="115" spans="1:18" ht="12.75" customHeight="1" hidden="1" outlineLevel="1">
      <c r="A115" s="296" t="s">
        <v>86</v>
      </c>
      <c r="B115" s="17"/>
      <c r="C115" s="87"/>
      <c r="D115" s="87"/>
      <c r="E115" s="87"/>
      <c r="F115" s="87"/>
      <c r="G115" s="87"/>
      <c r="H115" s="87"/>
      <c r="I115" s="87"/>
      <c r="J115" s="87"/>
      <c r="K115" s="17"/>
      <c r="L115" s="87"/>
      <c r="M115" s="87"/>
      <c r="N115" s="87"/>
      <c r="O115" s="87"/>
      <c r="P115" s="87"/>
      <c r="Q115" s="87"/>
      <c r="R115" s="87"/>
    </row>
    <row r="116" spans="1:18" ht="12.75" customHeight="1" hidden="1">
      <c r="A116" s="296" t="s">
        <v>80</v>
      </c>
      <c r="B116" s="17" t="s">
        <v>662</v>
      </c>
      <c r="C116" s="87" t="s">
        <v>849</v>
      </c>
      <c r="D116" s="87"/>
      <c r="E116" s="87" t="s">
        <v>660</v>
      </c>
      <c r="F116" s="87" t="s">
        <v>850</v>
      </c>
      <c r="G116" s="87"/>
      <c r="H116" s="87" t="s">
        <v>667</v>
      </c>
      <c r="I116" s="87" t="s">
        <v>850</v>
      </c>
      <c r="J116" s="87"/>
      <c r="K116" s="17" t="s">
        <v>662</v>
      </c>
      <c r="L116" s="87" t="s">
        <v>849</v>
      </c>
      <c r="M116" s="87"/>
      <c r="N116" s="87" t="s">
        <v>660</v>
      </c>
      <c r="O116" s="87" t="s">
        <v>850</v>
      </c>
      <c r="P116" s="87"/>
      <c r="Q116" s="87" t="s">
        <v>667</v>
      </c>
      <c r="R116" s="87" t="s">
        <v>850</v>
      </c>
    </row>
    <row r="117" spans="1:18" ht="13.5" customHeight="1" hidden="1" outlineLevel="1">
      <c r="A117" s="294" t="s">
        <v>52</v>
      </c>
      <c r="B117" s="67"/>
      <c r="C117" s="87"/>
      <c r="D117" s="87"/>
      <c r="E117" s="56"/>
      <c r="F117" s="56"/>
      <c r="G117" s="56"/>
      <c r="H117" s="87"/>
      <c r="I117" s="56"/>
      <c r="J117" s="56"/>
      <c r="K117" s="67"/>
      <c r="L117" s="87"/>
      <c r="M117" s="87"/>
      <c r="N117" s="56"/>
      <c r="O117" s="56"/>
      <c r="P117" s="56"/>
      <c r="Q117" s="87"/>
      <c r="R117" s="56"/>
    </row>
    <row r="118" spans="1:18" ht="12.75" customHeight="1" hidden="1" outlineLevel="1">
      <c r="A118" s="294" t="s">
        <v>150</v>
      </c>
      <c r="B118" s="67"/>
      <c r="C118" s="87"/>
      <c r="D118" s="87"/>
      <c r="E118" s="17"/>
      <c r="F118" s="17"/>
      <c r="G118" s="56"/>
      <c r="H118" s="87"/>
      <c r="I118" s="56"/>
      <c r="J118" s="56"/>
      <c r="K118" s="67"/>
      <c r="L118" s="87"/>
      <c r="M118" s="87"/>
      <c r="N118" s="17"/>
      <c r="O118" s="17"/>
      <c r="P118" s="56"/>
      <c r="Q118" s="87"/>
      <c r="R118" s="56"/>
    </row>
    <row r="119" spans="1:18" ht="12.75" customHeight="1" hidden="1" outlineLevel="1">
      <c r="A119" s="295" t="s">
        <v>71</v>
      </c>
      <c r="B119" s="67"/>
      <c r="C119" s="87"/>
      <c r="D119" s="87"/>
      <c r="E119" s="87"/>
      <c r="F119" s="87"/>
      <c r="G119" s="56"/>
      <c r="H119" s="87"/>
      <c r="I119" s="56"/>
      <c r="J119" s="56"/>
      <c r="K119" s="67"/>
      <c r="L119" s="87"/>
      <c r="M119" s="87"/>
      <c r="N119" s="87"/>
      <c r="O119" s="87"/>
      <c r="P119" s="56"/>
      <c r="Q119" s="87"/>
      <c r="R119" s="56"/>
    </row>
    <row r="120" spans="1:18" ht="12.75" customHeight="1" hidden="1" outlineLevel="1">
      <c r="A120" s="294" t="s">
        <v>78</v>
      </c>
      <c r="B120" s="67"/>
      <c r="C120" s="87"/>
      <c r="D120" s="87"/>
      <c r="E120" s="106"/>
      <c r="F120" s="106"/>
      <c r="G120" s="87"/>
      <c r="H120" s="87"/>
      <c r="I120" s="56"/>
      <c r="J120" s="87"/>
      <c r="K120" s="67"/>
      <c r="L120" s="87"/>
      <c r="M120" s="87"/>
      <c r="N120" s="106"/>
      <c r="O120" s="106"/>
      <c r="P120" s="87"/>
      <c r="Q120" s="87"/>
      <c r="R120" s="56"/>
    </row>
    <row r="121" spans="1:18" ht="12.75" customHeight="1" hidden="1" outlineLevel="1">
      <c r="A121" s="294" t="s">
        <v>262</v>
      </c>
      <c r="B121" s="67"/>
      <c r="C121" s="87"/>
      <c r="D121" s="87"/>
      <c r="E121" s="106"/>
      <c r="F121" s="106"/>
      <c r="G121" s="87"/>
      <c r="H121" s="87"/>
      <c r="I121" s="56"/>
      <c r="J121" s="87"/>
      <c r="K121" s="67"/>
      <c r="L121" s="87"/>
      <c r="M121" s="87"/>
      <c r="N121" s="106"/>
      <c r="O121" s="106"/>
      <c r="P121" s="87"/>
      <c r="Q121" s="87"/>
      <c r="R121" s="56"/>
    </row>
    <row r="122" spans="1:18" ht="12.75" customHeight="1" hidden="1" outlineLevel="1">
      <c r="A122" s="294" t="s">
        <v>81</v>
      </c>
      <c r="B122" s="67"/>
      <c r="C122" s="87"/>
      <c r="D122" s="87"/>
      <c r="E122" s="87"/>
      <c r="F122" s="87"/>
      <c r="G122" s="87"/>
      <c r="H122" s="87"/>
      <c r="I122" s="56"/>
      <c r="J122" s="87"/>
      <c r="K122" s="67"/>
      <c r="L122" s="87"/>
      <c r="M122" s="87"/>
      <c r="N122" s="87"/>
      <c r="O122" s="87"/>
      <c r="P122" s="87"/>
      <c r="Q122" s="87"/>
      <c r="R122" s="56"/>
    </row>
    <row r="123" spans="1:18" ht="12.75" customHeight="1" hidden="1" outlineLevel="1">
      <c r="A123" s="294" t="s">
        <v>264</v>
      </c>
      <c r="B123" s="67"/>
      <c r="C123" s="87"/>
      <c r="D123" s="87"/>
      <c r="E123" s="17"/>
      <c r="F123" s="17"/>
      <c r="G123" s="56"/>
      <c r="H123" s="87"/>
      <c r="I123" s="56"/>
      <c r="J123" s="56"/>
      <c r="K123" s="67"/>
      <c r="L123" s="87"/>
      <c r="M123" s="87"/>
      <c r="N123" s="17"/>
      <c r="O123" s="17"/>
      <c r="P123" s="56"/>
      <c r="Q123" s="87"/>
      <c r="R123" s="56"/>
    </row>
    <row r="124" spans="1:18" ht="12.75" customHeight="1" collapsed="1">
      <c r="A124" s="294" t="s">
        <v>108</v>
      </c>
      <c r="B124" s="67" t="s">
        <v>662</v>
      </c>
      <c r="C124" s="87" t="s">
        <v>849</v>
      </c>
      <c r="D124" s="17"/>
      <c r="E124" s="56" t="s">
        <v>657</v>
      </c>
      <c r="F124" s="87" t="s">
        <v>850</v>
      </c>
      <c r="G124" s="17"/>
      <c r="H124" s="56" t="s">
        <v>168</v>
      </c>
      <c r="I124" s="56"/>
      <c r="J124" s="87"/>
      <c r="K124" s="87" t="s">
        <v>660</v>
      </c>
      <c r="L124" s="87" t="s">
        <v>850</v>
      </c>
      <c r="M124" s="50"/>
      <c r="N124" s="17" t="s">
        <v>662</v>
      </c>
      <c r="O124" s="87" t="s">
        <v>850</v>
      </c>
      <c r="P124" s="48"/>
      <c r="Q124" s="48" t="s">
        <v>657</v>
      </c>
      <c r="R124" s="87" t="s">
        <v>850</v>
      </c>
    </row>
    <row r="125" spans="1:18" ht="12.75" customHeight="1" hidden="1" outlineLevel="1">
      <c r="A125" s="295" t="s">
        <v>44</v>
      </c>
      <c r="B125" s="67"/>
      <c r="C125" s="87"/>
      <c r="D125" s="87"/>
      <c r="E125" s="87"/>
      <c r="F125" s="87"/>
      <c r="G125" s="87"/>
      <c r="H125" s="87"/>
      <c r="I125" s="56"/>
      <c r="J125" s="87"/>
      <c r="K125" s="67"/>
      <c r="L125" s="87"/>
      <c r="M125" s="87"/>
      <c r="N125" s="87"/>
      <c r="O125" s="87"/>
      <c r="P125" s="87"/>
      <c r="Q125" s="87"/>
      <c r="R125" s="56"/>
    </row>
    <row r="126" spans="1:18" ht="12.75" customHeight="1" hidden="1" outlineLevel="1">
      <c r="A126" s="296" t="s">
        <v>154</v>
      </c>
      <c r="B126" s="66"/>
      <c r="C126" s="87"/>
      <c r="D126" s="87"/>
      <c r="E126" s="87"/>
      <c r="F126" s="87"/>
      <c r="G126" s="87"/>
      <c r="H126" s="87"/>
      <c r="I126" s="87"/>
      <c r="J126" s="87"/>
      <c r="K126" s="66"/>
      <c r="L126" s="87"/>
      <c r="M126" s="87"/>
      <c r="N126" s="87"/>
      <c r="O126" s="87"/>
      <c r="P126" s="87"/>
      <c r="Q126" s="87"/>
      <c r="R126" s="87"/>
    </row>
    <row r="127" spans="1:18" ht="12.75" customHeight="1" hidden="1" outlineLevel="1">
      <c r="A127" s="296" t="s">
        <v>471</v>
      </c>
      <c r="B127" s="66"/>
      <c r="C127" s="87"/>
      <c r="D127" s="87"/>
      <c r="E127" s="87"/>
      <c r="F127" s="87"/>
      <c r="G127" s="87"/>
      <c r="H127" s="87"/>
      <c r="I127" s="56"/>
      <c r="J127" s="87"/>
      <c r="K127" s="66"/>
      <c r="L127" s="87"/>
      <c r="M127" s="87"/>
      <c r="N127" s="87"/>
      <c r="O127" s="87"/>
      <c r="P127" s="87"/>
      <c r="Q127" s="87"/>
      <c r="R127" s="56"/>
    </row>
    <row r="128" spans="1:18" ht="12.75" customHeight="1" hidden="1" outlineLevel="1">
      <c r="A128" s="296" t="s">
        <v>109</v>
      </c>
      <c r="B128" s="66"/>
      <c r="C128" s="87"/>
      <c r="D128" s="87"/>
      <c r="E128" s="87"/>
      <c r="F128" s="87"/>
      <c r="G128" s="87"/>
      <c r="H128" s="87"/>
      <c r="I128" s="56"/>
      <c r="J128" s="87"/>
      <c r="K128" s="66"/>
      <c r="L128" s="87"/>
      <c r="M128" s="87"/>
      <c r="N128" s="87"/>
      <c r="O128" s="87"/>
      <c r="P128" s="87"/>
      <c r="Q128" s="87"/>
      <c r="R128" s="56"/>
    </row>
    <row r="129" spans="1:18" ht="12.75" customHeight="1" hidden="1" outlineLevel="1">
      <c r="A129" s="296" t="s">
        <v>24</v>
      </c>
      <c r="B129" s="66"/>
      <c r="C129" s="87"/>
      <c r="D129" s="87"/>
      <c r="E129" s="87"/>
      <c r="F129" s="87"/>
      <c r="G129" s="87"/>
      <c r="H129" s="87"/>
      <c r="I129" s="56"/>
      <c r="J129" s="87"/>
      <c r="K129" s="66"/>
      <c r="L129" s="87"/>
      <c r="M129" s="87"/>
      <c r="N129" s="87"/>
      <c r="O129" s="87"/>
      <c r="P129" s="87"/>
      <c r="Q129" s="87"/>
      <c r="R129" s="56"/>
    </row>
    <row r="130" spans="1:18" ht="12.75" customHeight="1" hidden="1" outlineLevel="1">
      <c r="A130" s="296" t="s">
        <v>475</v>
      </c>
      <c r="B130" s="66"/>
      <c r="C130" s="87"/>
      <c r="D130" s="87"/>
      <c r="E130" s="87"/>
      <c r="F130" s="87"/>
      <c r="G130" s="87"/>
      <c r="H130" s="87"/>
      <c r="I130" s="87"/>
      <c r="J130" s="87"/>
      <c r="K130" s="66"/>
      <c r="L130" s="87"/>
      <c r="M130" s="87"/>
      <c r="N130" s="87"/>
      <c r="O130" s="87"/>
      <c r="P130" s="87"/>
      <c r="Q130" s="87"/>
      <c r="R130" s="87"/>
    </row>
    <row r="131" spans="1:18" ht="12.75" hidden="1">
      <c r="A131" s="320" t="s">
        <v>558</v>
      </c>
      <c r="B131" s="17" t="s">
        <v>660</v>
      </c>
      <c r="C131" s="87"/>
      <c r="D131" s="87"/>
      <c r="E131" s="56" t="s">
        <v>662</v>
      </c>
      <c r="F131" s="56"/>
      <c r="G131" s="56"/>
      <c r="H131" s="87" t="s">
        <v>665</v>
      </c>
      <c r="I131" s="56" t="s">
        <v>666</v>
      </c>
      <c r="J131" s="56"/>
      <c r="K131" s="17" t="s">
        <v>168</v>
      </c>
      <c r="L131" s="87"/>
      <c r="M131" s="87"/>
      <c r="N131" s="56" t="s">
        <v>168</v>
      </c>
      <c r="O131" s="56"/>
      <c r="P131" s="56"/>
      <c r="Q131" s="87" t="s">
        <v>168</v>
      </c>
      <c r="R131" s="56"/>
    </row>
    <row r="132" spans="1:18" ht="13.5" customHeight="1" hidden="1" outlineLevel="1">
      <c r="A132" s="295" t="s">
        <v>477</v>
      </c>
      <c r="B132" s="17"/>
      <c r="C132" s="87"/>
      <c r="D132" s="87"/>
      <c r="E132" s="87"/>
      <c r="F132" s="87"/>
      <c r="G132" s="87"/>
      <c r="H132" s="87"/>
      <c r="I132" s="87"/>
      <c r="J132" s="87"/>
      <c r="K132" s="17"/>
      <c r="L132" s="87"/>
      <c r="M132" s="87"/>
      <c r="N132" s="87"/>
      <c r="O132" s="87"/>
      <c r="P132" s="87"/>
      <c r="Q132" s="87"/>
      <c r="R132" s="87"/>
    </row>
    <row r="133" spans="1:18" ht="13.5" customHeight="1" hidden="1" outlineLevel="1">
      <c r="A133" s="295" t="s">
        <v>263</v>
      </c>
      <c r="B133" s="17"/>
      <c r="C133" s="87"/>
      <c r="D133" s="87"/>
      <c r="E133" s="87"/>
      <c r="F133" s="87"/>
      <c r="G133" s="56"/>
      <c r="H133" s="87"/>
      <c r="I133" s="56"/>
      <c r="J133" s="56"/>
      <c r="K133" s="17"/>
      <c r="L133" s="87"/>
      <c r="M133" s="87"/>
      <c r="N133" s="87"/>
      <c r="O133" s="87"/>
      <c r="P133" s="56"/>
      <c r="Q133" s="87"/>
      <c r="R133" s="56"/>
    </row>
    <row r="134" spans="1:18" ht="12.75" customHeight="1" hidden="1" outlineLevel="1">
      <c r="A134" s="295" t="s">
        <v>479</v>
      </c>
      <c r="B134" s="17"/>
      <c r="C134" s="87"/>
      <c r="D134" s="87"/>
      <c r="E134" s="87"/>
      <c r="F134" s="87"/>
      <c r="G134" s="87"/>
      <c r="H134" s="87"/>
      <c r="I134" s="87"/>
      <c r="J134" s="87"/>
      <c r="K134" s="17"/>
      <c r="L134" s="87"/>
      <c r="M134" s="87"/>
      <c r="N134" s="87"/>
      <c r="O134" s="87"/>
      <c r="P134" s="87"/>
      <c r="Q134" s="87"/>
      <c r="R134" s="87"/>
    </row>
    <row r="135" spans="1:18" ht="12.75" customHeight="1" hidden="1" outlineLevel="1">
      <c r="A135" s="295" t="s">
        <v>22</v>
      </c>
      <c r="B135" s="17"/>
      <c r="C135" s="87"/>
      <c r="D135" s="87"/>
      <c r="E135" s="17"/>
      <c r="F135" s="17"/>
      <c r="G135" s="87"/>
      <c r="H135" s="87"/>
      <c r="I135" s="87"/>
      <c r="J135" s="87"/>
      <c r="K135" s="17"/>
      <c r="L135" s="87"/>
      <c r="M135" s="87"/>
      <c r="N135" s="17"/>
      <c r="O135" s="17"/>
      <c r="P135" s="87"/>
      <c r="Q135" s="87"/>
      <c r="R135" s="87"/>
    </row>
    <row r="136" spans="1:18" ht="12.75" customHeight="1" hidden="1" outlineLevel="1">
      <c r="A136" s="295" t="s">
        <v>70</v>
      </c>
      <c r="B136" s="17"/>
      <c r="C136" s="87"/>
      <c r="D136" s="87"/>
      <c r="E136" s="106"/>
      <c r="F136" s="106"/>
      <c r="G136" s="87"/>
      <c r="H136" s="87"/>
      <c r="I136" s="56"/>
      <c r="J136" s="87"/>
      <c r="K136" s="17"/>
      <c r="L136" s="87"/>
      <c r="M136" s="87"/>
      <c r="N136" s="106"/>
      <c r="O136" s="106"/>
      <c r="P136" s="87"/>
      <c r="Q136" s="87"/>
      <c r="R136" s="56"/>
    </row>
    <row r="137" spans="1:18" ht="12.75" customHeight="1" hidden="1" outlineLevel="1">
      <c r="A137" s="306" t="s">
        <v>110</v>
      </c>
      <c r="B137" s="17"/>
      <c r="C137" s="87"/>
      <c r="D137" s="87"/>
      <c r="E137" s="17"/>
      <c r="F137" s="17"/>
      <c r="G137" s="87"/>
      <c r="H137" s="87"/>
      <c r="I137" s="87"/>
      <c r="J137" s="87"/>
      <c r="K137" s="17"/>
      <c r="L137" s="87"/>
      <c r="M137" s="87"/>
      <c r="N137" s="17"/>
      <c r="O137" s="17"/>
      <c r="P137" s="87"/>
      <c r="Q137" s="87"/>
      <c r="R137" s="87"/>
    </row>
    <row r="138" spans="1:18" ht="12.75" customHeight="1" hidden="1">
      <c r="A138" s="296" t="s">
        <v>205</v>
      </c>
      <c r="B138" s="67" t="s">
        <v>657</v>
      </c>
      <c r="C138" s="87" t="s">
        <v>849</v>
      </c>
      <c r="D138" s="87"/>
      <c r="E138" s="87" t="s">
        <v>662</v>
      </c>
      <c r="F138" s="87" t="s">
        <v>849</v>
      </c>
      <c r="G138" s="87"/>
      <c r="H138" s="87" t="s">
        <v>660</v>
      </c>
      <c r="I138" s="87" t="s">
        <v>850</v>
      </c>
      <c r="J138" s="87"/>
      <c r="K138" s="67" t="s">
        <v>660</v>
      </c>
      <c r="L138" s="87" t="s">
        <v>849</v>
      </c>
      <c r="M138" s="87"/>
      <c r="N138" s="87" t="s">
        <v>657</v>
      </c>
      <c r="O138" s="87" t="s">
        <v>850</v>
      </c>
      <c r="P138" s="87"/>
      <c r="Q138" s="87" t="s">
        <v>662</v>
      </c>
      <c r="R138" s="87" t="s">
        <v>850</v>
      </c>
    </row>
    <row r="139" spans="1:18" ht="12.75" customHeight="1" hidden="1">
      <c r="A139" s="296" t="s">
        <v>111</v>
      </c>
      <c r="B139" s="67" t="s">
        <v>662</v>
      </c>
      <c r="C139" s="87" t="s">
        <v>850</v>
      </c>
      <c r="D139" s="87"/>
      <c r="E139" s="87" t="s">
        <v>657</v>
      </c>
      <c r="F139" s="87" t="s">
        <v>850</v>
      </c>
      <c r="G139" s="87"/>
      <c r="H139" s="87" t="s">
        <v>660</v>
      </c>
      <c r="I139" s="87" t="s">
        <v>850</v>
      </c>
      <c r="J139" s="87"/>
      <c r="K139" s="67" t="s">
        <v>660</v>
      </c>
      <c r="L139" s="87" t="s">
        <v>850</v>
      </c>
      <c r="M139" s="87"/>
      <c r="N139" s="87" t="s">
        <v>662</v>
      </c>
      <c r="O139" s="87" t="s">
        <v>850</v>
      </c>
      <c r="P139" s="87"/>
      <c r="Q139" s="87" t="s">
        <v>657</v>
      </c>
      <c r="R139" s="87" t="s">
        <v>850</v>
      </c>
    </row>
    <row r="140" spans="1:18" ht="12.75" customHeight="1" hidden="1" outlineLevel="1">
      <c r="A140" s="295" t="s">
        <v>480</v>
      </c>
      <c r="B140" s="67"/>
      <c r="C140" s="87"/>
      <c r="D140" s="87"/>
      <c r="E140" s="87"/>
      <c r="F140" s="87"/>
      <c r="G140" s="87"/>
      <c r="H140" s="87"/>
      <c r="I140" s="87"/>
      <c r="J140" s="87"/>
      <c r="K140" s="67"/>
      <c r="L140" s="87"/>
      <c r="M140" s="87"/>
      <c r="N140" s="87"/>
      <c r="O140" s="87"/>
      <c r="P140" s="87"/>
      <c r="Q140" s="87"/>
      <c r="R140" s="87"/>
    </row>
    <row r="141" spans="1:18" ht="12.75" customHeight="1" hidden="1" outlineLevel="1">
      <c r="A141" s="296" t="s">
        <v>473</v>
      </c>
      <c r="B141" s="67"/>
      <c r="C141" s="87"/>
      <c r="D141" s="87"/>
      <c r="E141" s="87"/>
      <c r="F141" s="87"/>
      <c r="G141" s="87"/>
      <c r="H141" s="87"/>
      <c r="I141" s="87"/>
      <c r="J141" s="87"/>
      <c r="K141" s="67"/>
      <c r="L141" s="87"/>
      <c r="M141" s="87"/>
      <c r="N141" s="87"/>
      <c r="O141" s="87"/>
      <c r="P141" s="87"/>
      <c r="Q141" s="87"/>
      <c r="R141" s="87"/>
    </row>
    <row r="142" spans="1:18" ht="12.75" customHeight="1" hidden="1" outlineLevel="1">
      <c r="A142" s="296" t="s">
        <v>56</v>
      </c>
      <c r="B142" s="17"/>
      <c r="C142" s="87"/>
      <c r="D142" s="87"/>
      <c r="E142" s="87"/>
      <c r="F142" s="87"/>
      <c r="G142" s="87"/>
      <c r="H142" s="87"/>
      <c r="I142" s="87"/>
      <c r="J142" s="87"/>
      <c r="K142" s="17"/>
      <c r="L142" s="87"/>
      <c r="M142" s="87"/>
      <c r="N142" s="87"/>
      <c r="O142" s="87"/>
      <c r="P142" s="87"/>
      <c r="Q142" s="87"/>
      <c r="R142" s="87"/>
    </row>
    <row r="143" spans="1:18" ht="12.75" customHeight="1" hidden="1" outlineLevel="1">
      <c r="A143" s="296" t="s">
        <v>206</v>
      </c>
      <c r="B143" s="17"/>
      <c r="C143" s="87"/>
      <c r="D143" s="87"/>
      <c r="E143" s="87"/>
      <c r="F143" s="87"/>
      <c r="G143" s="56"/>
      <c r="H143" s="87"/>
      <c r="I143" s="56"/>
      <c r="J143" s="56"/>
      <c r="K143" s="17"/>
      <c r="L143" s="87"/>
      <c r="M143" s="87"/>
      <c r="N143" s="87"/>
      <c r="O143" s="87"/>
      <c r="P143" s="56"/>
      <c r="Q143" s="87"/>
      <c r="R143" s="56"/>
    </row>
    <row r="144" spans="1:18" ht="12.75" customHeight="1" hidden="1">
      <c r="A144" s="296" t="s">
        <v>26</v>
      </c>
      <c r="B144" s="17" t="s">
        <v>683</v>
      </c>
      <c r="C144" s="87" t="s">
        <v>849</v>
      </c>
      <c r="D144" s="87"/>
      <c r="E144" s="87" t="s">
        <v>684</v>
      </c>
      <c r="F144" s="87" t="s">
        <v>849</v>
      </c>
      <c r="G144" s="56"/>
      <c r="H144" s="87" t="s">
        <v>660</v>
      </c>
      <c r="I144" s="87" t="s">
        <v>850</v>
      </c>
      <c r="J144" s="56"/>
      <c r="K144" s="17" t="s">
        <v>660</v>
      </c>
      <c r="L144" s="87" t="s">
        <v>849</v>
      </c>
      <c r="M144" s="87"/>
      <c r="N144" s="87" t="s">
        <v>665</v>
      </c>
      <c r="O144" s="87" t="s">
        <v>850</v>
      </c>
      <c r="P144" s="56"/>
      <c r="Q144" s="87" t="s">
        <v>168</v>
      </c>
      <c r="R144" s="56"/>
    </row>
    <row r="145" spans="1:18" ht="12.75" customHeight="1" hidden="1">
      <c r="A145" s="49" t="s">
        <v>55</v>
      </c>
      <c r="B145" s="17" t="s">
        <v>516</v>
      </c>
      <c r="C145" s="87">
        <f>0.1*20/70</f>
        <v>0.02857142857142857</v>
      </c>
      <c r="D145" s="87"/>
      <c r="E145" s="87" t="s">
        <v>372</v>
      </c>
      <c r="F145" s="87"/>
      <c r="G145" s="56"/>
      <c r="H145" s="87">
        <f>C145</f>
        <v>0.02857142857142857</v>
      </c>
      <c r="I145" s="56" t="s">
        <v>251</v>
      </c>
      <c r="J145" s="56"/>
      <c r="K145" s="17" t="s">
        <v>516</v>
      </c>
      <c r="L145" s="87">
        <f>0.1*20/70</f>
        <v>0.02857142857142857</v>
      </c>
      <c r="M145" s="87"/>
      <c r="N145" s="87" t="s">
        <v>372</v>
      </c>
      <c r="O145" s="87"/>
      <c r="P145" s="56"/>
      <c r="Q145" s="87">
        <f>L145</f>
        <v>0.02857142857142857</v>
      </c>
      <c r="R145" s="56" t="s">
        <v>251</v>
      </c>
    </row>
    <row r="146" spans="1:18" ht="1.5" customHeight="1">
      <c r="A146" s="134"/>
      <c r="B146" s="151"/>
      <c r="C146" s="136"/>
      <c r="D146" s="136"/>
      <c r="E146" s="136"/>
      <c r="F146" s="136"/>
      <c r="G146" s="136"/>
      <c r="H146" s="136"/>
      <c r="I146" s="136"/>
      <c r="J146" s="136"/>
      <c r="K146" s="151"/>
      <c r="L146" s="136"/>
      <c r="M146" s="136"/>
      <c r="N146" s="136"/>
      <c r="O146" s="136"/>
      <c r="P146" s="136"/>
      <c r="Q146" s="136"/>
      <c r="R146" s="136"/>
    </row>
    <row r="147" spans="1:16" ht="12.75" customHeight="1">
      <c r="A147" s="2" t="s">
        <v>852</v>
      </c>
      <c r="C147" s="20"/>
      <c r="D147" s="20"/>
      <c r="E147" s="17"/>
      <c r="F147" s="17"/>
      <c r="G147" s="17"/>
      <c r="L147" s="20"/>
      <c r="M147" s="20"/>
      <c r="N147" s="17"/>
      <c r="O147" s="17"/>
      <c r="P147" s="17"/>
    </row>
    <row r="148" ht="13.5" customHeight="1">
      <c r="A148" s="71" t="s">
        <v>687</v>
      </c>
    </row>
    <row r="149" ht="13.5" customHeight="1">
      <c r="A149" s="71" t="s">
        <v>688</v>
      </c>
    </row>
    <row r="150" ht="13.5" customHeight="1">
      <c r="A150" s="16" t="s">
        <v>685</v>
      </c>
    </row>
    <row r="151" ht="13.5" customHeight="1">
      <c r="A151" s="16" t="s">
        <v>686</v>
      </c>
    </row>
    <row r="152" ht="13.5" customHeight="1"/>
    <row r="153" ht="12.75" customHeight="1"/>
    <row r="156" ht="15">
      <c r="A156" s="73"/>
    </row>
  </sheetData>
  <printOptions horizontalCentered="1"/>
  <pageMargins left="1" right="1" top="1.5" bottom="0.5" header="0.5" footer="0.5"/>
  <pageSetup fitToHeight="0" horizontalDpi="600" verticalDpi="600" orientation="landscape" scale="78" r:id="rId1"/>
  <headerFooter alignWithMargins="0">
    <oddHeader>&amp;R&amp;"Book Antiqua,Bold Italic"&amp;12Appendix H
Target Organ Identification
Human Health Risk Assessment and Closure Report for the Mohawk Sub-Area
BMI Common Areas (Eastside), Clark County, Nevada
Page &amp;P of &amp;N</oddHeader>
  </headerFooter>
  <colBreaks count="1" manualBreakCount="1">
    <brk id="9" max="145" man="1"/>
  </colBreaks>
</worksheet>
</file>

<file path=xl/worksheets/sheet12.xml><?xml version="1.0" encoding="utf-8"?>
<worksheet xmlns="http://schemas.openxmlformats.org/spreadsheetml/2006/main" xmlns:r="http://schemas.openxmlformats.org/officeDocument/2006/relationships">
  <sheetPr codeName="Sheet26"/>
  <dimension ref="A1:O200"/>
  <sheetViews>
    <sheetView showGridLines="0" workbookViewId="0" topLeftCell="A1">
      <selection activeCell="A1" sqref="A1"/>
    </sheetView>
  </sheetViews>
  <sheetFormatPr defaultColWidth="9.140625" defaultRowHeight="12.75"/>
  <cols>
    <col min="1" max="1" width="31.57421875" style="10" bestFit="1" customWidth="1"/>
    <col min="2" max="2" width="9.7109375" style="10" customWidth="1"/>
    <col min="3" max="3" width="13.00390625" style="10" bestFit="1" customWidth="1"/>
    <col min="4" max="6" width="10.28125" style="10" bestFit="1" customWidth="1"/>
    <col min="7" max="7" width="11.421875" style="10" bestFit="1" customWidth="1"/>
    <col min="8" max="8" width="9.7109375" style="10" customWidth="1"/>
    <col min="9" max="9" width="8.140625" style="10" bestFit="1" customWidth="1"/>
    <col min="10" max="10" width="8.421875" style="10" bestFit="1" customWidth="1"/>
    <col min="11" max="11" width="16.7109375" style="10" bestFit="1" customWidth="1"/>
    <col min="12" max="12" width="16.28125" style="10" bestFit="1" customWidth="1"/>
    <col min="13" max="13" width="9.140625" style="10" customWidth="1"/>
    <col min="14" max="14" width="16.7109375" style="10" bestFit="1" customWidth="1"/>
    <col min="15" max="18" width="9.140625" style="10" customWidth="1"/>
    <col min="19" max="19" width="16.28125" style="10" bestFit="1" customWidth="1"/>
    <col min="20" max="20" width="9.140625" style="10" customWidth="1"/>
    <col min="21" max="21" width="16.7109375" style="10" bestFit="1" customWidth="1"/>
    <col min="22" max="23" width="9.140625" style="10" customWidth="1"/>
    <col min="24" max="24" width="16.28125" style="10" bestFit="1" customWidth="1"/>
    <col min="25" max="25" width="9.140625" style="10" customWidth="1"/>
    <col min="26" max="26" width="16.7109375" style="10" bestFit="1" customWidth="1"/>
    <col min="27" max="16384" width="9.140625" style="10" customWidth="1"/>
  </cols>
  <sheetData>
    <row r="1" ht="12.75">
      <c r="A1" s="10" t="s">
        <v>745</v>
      </c>
    </row>
    <row r="2" spans="1:9" ht="12" customHeight="1">
      <c r="A2" s="371" t="s">
        <v>746</v>
      </c>
      <c r="B2" s="372"/>
      <c r="C2" s="372"/>
      <c r="D2" s="372"/>
      <c r="E2" s="372"/>
      <c r="F2" s="372"/>
      <c r="G2" s="372"/>
      <c r="H2" s="373"/>
      <c r="I2" s="372"/>
    </row>
    <row r="3" spans="1:9" ht="12" customHeight="1">
      <c r="A3" s="374" t="s">
        <v>159</v>
      </c>
      <c r="B3" s="374"/>
      <c r="C3" s="374"/>
      <c r="D3" s="374"/>
      <c r="E3" s="374"/>
      <c r="F3" s="374"/>
      <c r="G3" s="374"/>
      <c r="H3" s="375"/>
      <c r="I3" s="374"/>
    </row>
    <row r="4" spans="2:10" ht="12" customHeight="1">
      <c r="B4" s="376" t="s">
        <v>160</v>
      </c>
      <c r="C4" s="376" t="s">
        <v>161</v>
      </c>
      <c r="D4" s="376" t="s">
        <v>162</v>
      </c>
      <c r="E4" s="376" t="s">
        <v>163</v>
      </c>
      <c r="F4" s="376" t="s">
        <v>164</v>
      </c>
      <c r="G4" s="376" t="s">
        <v>165</v>
      </c>
      <c r="H4" s="12" t="s">
        <v>64</v>
      </c>
      <c r="I4" s="376" t="s">
        <v>66</v>
      </c>
      <c r="J4" s="376"/>
    </row>
    <row r="5" spans="1:10" ht="12" customHeight="1">
      <c r="A5" s="377" t="s">
        <v>68</v>
      </c>
      <c r="B5" s="378" t="s">
        <v>129</v>
      </c>
      <c r="C5" s="378" t="s">
        <v>166</v>
      </c>
      <c r="D5" s="378" t="s">
        <v>167</v>
      </c>
      <c r="E5" s="378" t="s">
        <v>167</v>
      </c>
      <c r="F5" s="378" t="s">
        <v>167</v>
      </c>
      <c r="G5" s="378" t="s">
        <v>178</v>
      </c>
      <c r="H5" s="379" t="s">
        <v>166</v>
      </c>
      <c r="I5" s="378" t="s">
        <v>166</v>
      </c>
      <c r="J5" s="380"/>
    </row>
    <row r="6" spans="1:10" ht="12" customHeight="1">
      <c r="A6" s="319" t="s">
        <v>699</v>
      </c>
      <c r="B6" s="381"/>
      <c r="C6" s="382"/>
      <c r="D6" s="382"/>
      <c r="E6" s="382"/>
      <c r="F6" s="382"/>
      <c r="G6" s="382"/>
      <c r="H6" s="383"/>
      <c r="I6" s="382"/>
      <c r="J6" s="380"/>
    </row>
    <row r="7" spans="1:10" ht="12.75">
      <c r="A7" s="328" t="s">
        <v>701</v>
      </c>
      <c r="B7" s="321">
        <f>VLOOKUP(A7,'Table 10'!$A$5:$P$46,16,0)</f>
        <v>0.399</v>
      </c>
      <c r="C7" s="384">
        <f>VLOOKUP(A7,'App H NC Tox criteria'!$A$7:$U$156,18,0)</f>
        <v>1</v>
      </c>
      <c r="D7" s="321">
        <f>B7*C7*'Table 18-Maint'!$B$46</f>
        <v>3.513698630136986E-07</v>
      </c>
      <c r="E7" s="321">
        <f>B7*C7*'Table 18-Maint'!$B$47</f>
        <v>1.2548923679060666E-07</v>
      </c>
      <c r="F7" s="322">
        <f>VLOOKUP(A7,'App H NC Tox criteria'!$A$7:$U$156,10,0)</f>
        <v>0.2</v>
      </c>
      <c r="G7" s="322" t="str">
        <f>VLOOKUP(A7,'App H C tox criteria'!$A$7:$J$151,6,0)</f>
        <v>NA</v>
      </c>
      <c r="H7" s="321">
        <f>IF(K7="No","NA",IF(F7="NA","NA",IF(F7="NE","NA",D7/F7)))</f>
        <v>1.7568493150684931E-06</v>
      </c>
      <c r="I7" s="385" t="str">
        <f>IF(K7="No","NA",IF(G7="NA","NA",IF(G7="NE","NA",G7*E7)))</f>
        <v>NA</v>
      </c>
      <c r="J7" s="385"/>
    </row>
    <row r="8" spans="1:10" ht="12.75">
      <c r="A8" s="319" t="s">
        <v>854</v>
      </c>
      <c r="B8" s="386"/>
      <c r="C8" s="387"/>
      <c r="D8" s="386"/>
      <c r="E8" s="386"/>
      <c r="F8" s="381"/>
      <c r="G8" s="381"/>
      <c r="H8" s="386"/>
      <c r="I8" s="388"/>
      <c r="J8" s="385"/>
    </row>
    <row r="9" spans="1:10" ht="12" customHeight="1">
      <c r="A9" s="328" t="s">
        <v>856</v>
      </c>
      <c r="B9" s="321">
        <f>VLOOKUP(A9,'Table 10'!$A$5:$P$46,16,0)</f>
        <v>2.15</v>
      </c>
      <c r="C9" s="384">
        <f>VLOOKUP(A9,'App H NC Tox criteria'!$A$7:$U$156,18,0)</f>
        <v>1</v>
      </c>
      <c r="D9" s="321">
        <f>B9*C9*'Table 18-Maint'!$B$46</f>
        <v>1.8933463796477493E-06</v>
      </c>
      <c r="E9" s="321">
        <f>B9*C9*'Table 18-Maint'!$B$47</f>
        <v>6.761951355884819E-07</v>
      </c>
      <c r="F9" s="322" t="str">
        <f>VLOOKUP(A9,'App H NC Tox criteria'!$A$7:$U$156,10,0)</f>
        <v>NA</v>
      </c>
      <c r="G9" s="322" t="str">
        <f>VLOOKUP(A9,'App H C tox criteria'!$A$7:$J$151,6,0)</f>
        <v>NA</v>
      </c>
      <c r="H9" s="321" t="str">
        <f>IF(K9="No","NA",IF(F9="NA","NA",IF(F9="NE","NA",D9/F9)))</f>
        <v>NA</v>
      </c>
      <c r="I9" s="385" t="str">
        <f>IF(K9="No","NA",IF(G9="NA","NA",IF(G9="NE","NA",G9*E9)))</f>
        <v>NA</v>
      </c>
      <c r="J9" s="385"/>
    </row>
    <row r="10" spans="1:10" ht="12" customHeight="1">
      <c r="A10" s="328" t="s">
        <v>98</v>
      </c>
      <c r="B10" s="321">
        <f>VLOOKUP(A10,'Table 10'!$A$5:$P$46,16,0)</f>
        <v>0.202</v>
      </c>
      <c r="C10" s="384">
        <f>VLOOKUP(A10,'App H NC Tox criteria'!$A$7:$U$156,18,0)</f>
        <v>1</v>
      </c>
      <c r="D10" s="321">
        <f>B10*C10*'Table 18-Maint'!$B$46</f>
        <v>1.7788649706457926E-07</v>
      </c>
      <c r="E10" s="321">
        <f>B10*C10*'Table 18-Maint'!$B$47</f>
        <v>6.353089180877831E-08</v>
      </c>
      <c r="F10" s="322">
        <f>VLOOKUP(A10,'App H NC Tox criteria'!$A$7:$U$156,10,0)</f>
        <v>0.001</v>
      </c>
      <c r="G10" s="322" t="str">
        <f>VLOOKUP(A10,'App H C tox criteria'!$A$7:$J$151,6,0)</f>
        <v>NA</v>
      </c>
      <c r="H10" s="321">
        <f aca="true" t="shared" si="0" ref="H10:H15">IF(K10="No","NA",IF(F10="NA","NA",IF(F10="NE","NA",D10/F10)))</f>
        <v>0.00017788649706457926</v>
      </c>
      <c r="I10" s="385" t="str">
        <f aca="true" t="shared" si="1" ref="I10:I15">IF(K10="No","NA",IF(G10="NA","NA",IF(G10="NE","NA",G10*E10)))</f>
        <v>NA</v>
      </c>
      <c r="J10" s="385"/>
    </row>
    <row r="11" spans="1:10" ht="12" customHeight="1">
      <c r="A11" s="328" t="s">
        <v>857</v>
      </c>
      <c r="B11" s="321">
        <f>VLOOKUP(A11,'Table 10'!$A$5:$P$46,16,0)</f>
        <v>0.721</v>
      </c>
      <c r="C11" s="384">
        <f>VLOOKUP(A11,'App H NC Tox criteria'!$A$7:$U$156,18,0)</f>
        <v>1</v>
      </c>
      <c r="D11" s="321">
        <f>B11*C11*'Table 18-Maint'!$B$46</f>
        <v>6.349315068493151E-07</v>
      </c>
      <c r="E11" s="321">
        <f>B11*C11*'Table 18-Maint'!$B$47</f>
        <v>2.2676125244618394E-07</v>
      </c>
      <c r="F11" s="322">
        <f>VLOOKUP(A11,'App H NC Tox criteria'!$A$7:$U$156,10,0)</f>
        <v>0.0006</v>
      </c>
      <c r="G11" s="322" t="str">
        <f>VLOOKUP(A11,'App H C tox criteria'!$A$7:$J$151,6,0)</f>
        <v>NA</v>
      </c>
      <c r="H11" s="321">
        <f t="shared" si="0"/>
        <v>0.0010582191780821918</v>
      </c>
      <c r="I11" s="385" t="str">
        <f t="shared" si="1"/>
        <v>NA</v>
      </c>
      <c r="J11" s="385"/>
    </row>
    <row r="12" spans="1:10" ht="12" customHeight="1">
      <c r="A12" s="328" t="s">
        <v>342</v>
      </c>
      <c r="B12" s="321">
        <f>VLOOKUP(A12,'Table 10'!$A$5:$P$46,16,0)</f>
        <v>0.795</v>
      </c>
      <c r="C12" s="384">
        <f>VLOOKUP(A12,'App H NC Tox criteria'!$A$7:$U$156,18,0)</f>
        <v>1</v>
      </c>
      <c r="D12" s="321">
        <f>B12*C12*'Table 18-Maint'!$B$46</f>
        <v>7.000978473581213E-07</v>
      </c>
      <c r="E12" s="321">
        <f>B12*C12*'Table 18-Maint'!$B$47</f>
        <v>2.500349454850433E-07</v>
      </c>
      <c r="F12" s="322">
        <f>VLOOKUP(A12,'App H NC Tox criteria'!$A$7:$U$156,10,0)</f>
        <v>0.06</v>
      </c>
      <c r="G12" s="322" t="str">
        <f>VLOOKUP(A12,'App H C tox criteria'!$A$7:$J$151,6,0)</f>
        <v>NA</v>
      </c>
      <c r="H12" s="321">
        <f t="shared" si="0"/>
        <v>1.166829745596869E-05</v>
      </c>
      <c r="I12" s="385" t="str">
        <f t="shared" si="1"/>
        <v>NA</v>
      </c>
      <c r="J12" s="385"/>
    </row>
    <row r="13" spans="1:10" ht="12" customHeight="1">
      <c r="A13" s="328" t="s">
        <v>128</v>
      </c>
      <c r="B13" s="321">
        <f>VLOOKUP(A13,'Table 10'!$A$5:$P$46,16,0)</f>
        <v>0.0445</v>
      </c>
      <c r="C13" s="384">
        <f>VLOOKUP(A13,'App H NC Tox criteria'!$A$7:$U$156,18,0)</f>
        <v>1</v>
      </c>
      <c r="D13" s="321">
        <f>B13*C13*'Table 18-Maint'!$B$46</f>
        <v>3.918786692759295E-08</v>
      </c>
      <c r="E13" s="321">
        <f>B13*C13*'Table 18-Maint'!$B$47</f>
        <v>1.3995666759854625E-08</v>
      </c>
      <c r="F13" s="322">
        <f>VLOOKUP(A13,'App H NC Tox criteria'!$A$7:$U$156,10,0)</f>
        <v>0.00030000000000000003</v>
      </c>
      <c r="G13" s="322" t="str">
        <f>VLOOKUP(A13,'App H C tox criteria'!$A$7:$J$151,6,0)</f>
        <v>NA</v>
      </c>
      <c r="H13" s="321">
        <f t="shared" si="0"/>
        <v>0.00013062622309197648</v>
      </c>
      <c r="I13" s="385" t="str">
        <f t="shared" si="1"/>
        <v>NA</v>
      </c>
      <c r="J13" s="385"/>
    </row>
    <row r="14" spans="1:10" ht="12" customHeight="1">
      <c r="A14" s="328" t="s">
        <v>124</v>
      </c>
      <c r="B14" s="321">
        <f>VLOOKUP(A14,'Table 10'!$A$5:$P$46,16,0)</f>
        <v>19.2</v>
      </c>
      <c r="C14" s="384">
        <f>VLOOKUP(A14,'App H NC Tox criteria'!$A$7:$U$156,18,0)</f>
        <v>1</v>
      </c>
      <c r="D14" s="321">
        <f>B14*C14*'Table 18-Maint'!$B$46</f>
        <v>1.690802348336595E-05</v>
      </c>
      <c r="E14" s="321">
        <f>B14*C14*'Table 18-Maint'!$B$47</f>
        <v>6.038579815487839E-06</v>
      </c>
      <c r="F14" s="322">
        <f>VLOOKUP(A14,'App H NC Tox criteria'!$A$7:$U$156,10,0)</f>
        <v>0.02</v>
      </c>
      <c r="G14" s="322" t="str">
        <f>VLOOKUP(A14,'App H C tox criteria'!$A$7:$J$151,6,0)</f>
        <v>NA</v>
      </c>
      <c r="H14" s="321">
        <f>IF(K14="No","NA",IF(F14="NA","NA",IF(F14="NE","NA",D14/F14)))</f>
        <v>0.0008454011741682975</v>
      </c>
      <c r="I14" s="385" t="str">
        <f>IF(K14="No","NA",IF(G14="NA","NA",IF(G14="NE","NA",G14*E14)))</f>
        <v>NA</v>
      </c>
      <c r="J14" s="385"/>
    </row>
    <row r="15" spans="1:10" ht="12" customHeight="1">
      <c r="A15" s="328" t="s">
        <v>858</v>
      </c>
      <c r="B15" s="321">
        <f>VLOOKUP(A15,'Table 10'!$A$5:$P$46,16,0)</f>
        <v>33.8</v>
      </c>
      <c r="C15" s="384">
        <f>VLOOKUP(A15,'App H NC Tox criteria'!$A$7:$U$156,18,0)</f>
        <v>1</v>
      </c>
      <c r="D15" s="321">
        <f>B15*C15*'Table 18-Maint'!$B$46</f>
        <v>2.97651663405088E-05</v>
      </c>
      <c r="E15" s="321">
        <f>B15*C15*'Table 18-Maint'!$B$47</f>
        <v>1.0630416550181716E-05</v>
      </c>
      <c r="F15" s="322" t="str">
        <f>VLOOKUP(A15,'App H NC Tox criteria'!$A$7:$U$156,10,0)</f>
        <v>NA</v>
      </c>
      <c r="G15" s="322" t="str">
        <f>VLOOKUP(A15,'App H C tox criteria'!$A$7:$J$151,6,0)</f>
        <v>NA</v>
      </c>
      <c r="H15" s="321" t="str">
        <f t="shared" si="0"/>
        <v>NA</v>
      </c>
      <c r="I15" s="385" t="str">
        <f t="shared" si="1"/>
        <v>NA</v>
      </c>
      <c r="J15" s="385"/>
    </row>
    <row r="16" spans="1:10" ht="12" customHeight="1">
      <c r="A16" s="328" t="s">
        <v>918</v>
      </c>
      <c r="B16" s="321">
        <f>VLOOKUP(A16,'Table 10'!$A$5:$P$46,16,0)</f>
        <v>0.624</v>
      </c>
      <c r="C16" s="384">
        <f>VLOOKUP(A16,'App H NC Tox criteria'!$A$7:$U$156,18,0)</f>
        <v>1</v>
      </c>
      <c r="D16" s="321">
        <f>B16*C16*'Table 18-Maint'!$B$46</f>
        <v>5.495107632093933E-07</v>
      </c>
      <c r="E16" s="321">
        <f>B16*C16*'Table 18-Maint'!$B$47</f>
        <v>1.9625384400335475E-07</v>
      </c>
      <c r="F16" s="322" t="str">
        <f>VLOOKUP(A16,'App H NC Tox criteria'!$A$7:$U$156,10,0)</f>
        <v>NA</v>
      </c>
      <c r="G16" s="322" t="str">
        <f>VLOOKUP(A16,'App H C tox criteria'!$A$7:$J$151,6,0)</f>
        <v>NA</v>
      </c>
      <c r="H16" s="321" t="str">
        <f>IF(K16="No","NA",IF(F16="NA","NA",IF(F16="NE","NA",D16/F16)))</f>
        <v>NA</v>
      </c>
      <c r="I16" s="385" t="str">
        <f>IF(K16="No","NA",IF(G16="NA","NA",IF(G16="NE","NA",G16*E16)))</f>
        <v>NA</v>
      </c>
      <c r="J16" s="385"/>
    </row>
    <row r="17" spans="1:10" ht="12" customHeight="1">
      <c r="A17" s="328" t="s">
        <v>241</v>
      </c>
      <c r="B17" s="321">
        <f>VLOOKUP(A17,'Table 10'!$A$5:$P$46,16,0)</f>
        <v>7.41</v>
      </c>
      <c r="C17" s="384">
        <f>VLOOKUP(A17,'App H NC Tox criteria'!$A$7:$U$156,18,0)</f>
        <v>1</v>
      </c>
      <c r="D17" s="321">
        <f>B17*C17*'Table 18-Maint'!$B$46</f>
        <v>6.525440313111546E-06</v>
      </c>
      <c r="E17" s="321">
        <f>B17*C17*'Table 18-Maint'!$B$47</f>
        <v>2.330514397539838E-06</v>
      </c>
      <c r="F17" s="322">
        <f>VLOOKUP(A17,'App H NC Tox criteria'!$A$7:$U$156,10,0)</f>
        <v>0.0007</v>
      </c>
      <c r="G17" s="322" t="str">
        <f>VLOOKUP(A17,'App H C tox criteria'!$A$7:$J$151,6,0)</f>
        <v>NA</v>
      </c>
      <c r="H17" s="321">
        <f>IF(K17="No","NA",IF(F17="NA","NA",IF(F17="NE","NA",D17/F17)))</f>
        <v>0.009322057590159352</v>
      </c>
      <c r="I17" s="385" t="str">
        <f>IF(K17="No","NA",IF(G17="NA","NA",IF(G17="NE","NA",G17*E17)))</f>
        <v>NA</v>
      </c>
      <c r="J17" s="385"/>
    </row>
    <row r="18" spans="1:10" ht="12" customHeight="1">
      <c r="A18" s="328" t="s">
        <v>91</v>
      </c>
      <c r="B18" s="321">
        <f>VLOOKUP(A18,'Table 10'!$A$5:$P$46,16,0)</f>
        <v>74</v>
      </c>
      <c r="C18" s="384">
        <f>VLOOKUP(A18,'App H NC Tox criteria'!$A$7:$U$156,18,0)</f>
        <v>1</v>
      </c>
      <c r="D18" s="321">
        <f>B18*C18*'Table 18-Maint'!$B$46</f>
        <v>6.516634050880626E-05</v>
      </c>
      <c r="E18" s="321">
        <f>B18*C18*'Table 18-Maint'!$B$47</f>
        <v>2.327369303885938E-05</v>
      </c>
      <c r="F18" s="322">
        <f>VLOOKUP(A18,'App H NC Tox criteria'!$A$7:$U$156,10,0)</f>
        <v>0.3</v>
      </c>
      <c r="G18" s="322" t="str">
        <f>VLOOKUP(A18,'App H C tox criteria'!$A$7:$J$151,6,0)</f>
        <v>NA</v>
      </c>
      <c r="H18" s="321">
        <f>IF(K18="No","NA",IF(F18="NA","NA",IF(F18="NE","NA",D18/F18)))</f>
        <v>0.0002172211350293542</v>
      </c>
      <c r="I18" s="385" t="str">
        <f>IF(K18="No","NA",IF(G18="NA","NA",IF(G18="NE","NA",G18*E18)))</f>
        <v>NA</v>
      </c>
      <c r="J18" s="385"/>
    </row>
    <row r="19" spans="1:11" s="133" customFormat="1" ht="12" customHeight="1">
      <c r="A19" s="319" t="s">
        <v>40</v>
      </c>
      <c r="B19" s="386"/>
      <c r="C19" s="387"/>
      <c r="D19" s="386"/>
      <c r="E19" s="386"/>
      <c r="F19" s="381"/>
      <c r="G19" s="381"/>
      <c r="H19" s="386"/>
      <c r="I19" s="388"/>
      <c r="J19" s="385"/>
      <c r="K19" s="10"/>
    </row>
    <row r="20" spans="1:11" s="133" customFormat="1" ht="12" customHeight="1">
      <c r="A20" s="133" t="s">
        <v>525</v>
      </c>
      <c r="B20" s="321">
        <f>VLOOKUP(A20,'Table 10'!$A$5:$P$46,16,0)</f>
        <v>0.00385</v>
      </c>
      <c r="C20" s="384">
        <f>VLOOKUP(A20,'App H NC Tox criteria'!$A$7:$U$156,18,0)</f>
        <v>1</v>
      </c>
      <c r="D20" s="321">
        <f>B20*C20*'Table 18-Maint'!$B$46</f>
        <v>3.3904109589041096E-09</v>
      </c>
      <c r="E20" s="321">
        <f>B20*C20*'Table 18-Maint'!$B$47</f>
        <v>1.2108610567514676E-09</v>
      </c>
      <c r="F20" s="322" t="str">
        <f>VLOOKUP(A20,'App H NC Tox criteria'!$A$7:$U$156,10,0)</f>
        <v>NA</v>
      </c>
      <c r="G20" s="322">
        <f>VLOOKUP(A20,'App H C tox criteria'!$A$7:$J$151,6,0)</f>
        <v>0.34</v>
      </c>
      <c r="H20" s="321" t="str">
        <f aca="true" t="shared" si="2" ref="H20:H28">IF(K20="No","NA",IF(F20="NA","NA",IF(F20="NE","NA",D20/F20)))</f>
        <v>NA</v>
      </c>
      <c r="I20" s="385">
        <f aca="true" t="shared" si="3" ref="I20:I28">IF(K20="No","NA",IF(G20="NA","NA",IF(G20="NE","NA",G20*E20)))</f>
        <v>4.11692759295499E-10</v>
      </c>
      <c r="J20" s="385"/>
      <c r="K20" s="10"/>
    </row>
    <row r="21" spans="1:11" s="133" customFormat="1" ht="12" customHeight="1">
      <c r="A21" s="133" t="s">
        <v>560</v>
      </c>
      <c r="B21" s="321">
        <f>VLOOKUP(A21,'Table 10'!$A$5:$P$46,16,0)</f>
        <v>0.000724</v>
      </c>
      <c r="C21" s="384">
        <f>VLOOKUP(A21,'App H NC Tox criteria'!$A$7:$U$156,18,0)</f>
        <v>1</v>
      </c>
      <c r="D21" s="321">
        <f>B21*C21*'Table 18-Maint'!$B$46</f>
        <v>6.37573385518591E-10</v>
      </c>
      <c r="E21" s="321">
        <f>B21*C21*'Table 18-Maint'!$B$47</f>
        <v>2.2770478054235394E-10</v>
      </c>
      <c r="F21" s="322" t="str">
        <f>VLOOKUP(A21,'App H NC Tox criteria'!$A$7:$U$156,10,0)</f>
        <v>NA</v>
      </c>
      <c r="G21" s="322">
        <f>VLOOKUP(A21,'App H C tox criteria'!$A$7:$J$151,6,0)</f>
        <v>0.24</v>
      </c>
      <c r="H21" s="321" t="str">
        <f t="shared" si="2"/>
        <v>NA</v>
      </c>
      <c r="I21" s="385">
        <f t="shared" si="3"/>
        <v>5.4649147330164946E-11</v>
      </c>
      <c r="J21" s="385"/>
      <c r="K21" s="10"/>
    </row>
    <row r="22" spans="1:11" s="133" customFormat="1" ht="12" customHeight="1">
      <c r="A22" s="133" t="s">
        <v>526</v>
      </c>
      <c r="B22" s="321">
        <f>VLOOKUP(A22,'Table 10'!$A$5:$P$46,16,0)</f>
        <v>0.00988</v>
      </c>
      <c r="C22" s="384">
        <f>VLOOKUP(A22,'App H NC Tox criteria'!$A$7:$U$156,18,0)</f>
        <v>1</v>
      </c>
      <c r="D22" s="321">
        <f>B22*C22*'Table 18-Maint'!$B$46</f>
        <v>8.700587084148727E-09</v>
      </c>
      <c r="E22" s="321">
        <f>B22*C22*'Table 18-Maint'!$B$47</f>
        <v>3.107352530053117E-09</v>
      </c>
      <c r="F22" s="322" t="str">
        <f>VLOOKUP(A22,'App H NC Tox criteria'!$A$7:$U$156,10,0)</f>
        <v>NA</v>
      </c>
      <c r="G22" s="322">
        <f>VLOOKUP(A22,'App H C tox criteria'!$A$7:$J$151,6,0)</f>
        <v>0.34</v>
      </c>
      <c r="H22" s="321" t="str">
        <f t="shared" si="2"/>
        <v>NA</v>
      </c>
      <c r="I22" s="385">
        <f t="shared" si="3"/>
        <v>1.05649986021806E-09</v>
      </c>
      <c r="J22" s="385"/>
      <c r="K22" s="10"/>
    </row>
    <row r="23" spans="1:11" s="133" customFormat="1" ht="12" customHeight="1">
      <c r="A23" s="320" t="s">
        <v>527</v>
      </c>
      <c r="B23" s="321">
        <f>VLOOKUP(A23,'Table 10'!$A$5:$P$46,16,0)</f>
        <v>0.00538</v>
      </c>
      <c r="C23" s="384">
        <f>VLOOKUP(A23,'App H NC Tox criteria'!$A$7:$U$156,18,0)</f>
        <v>1</v>
      </c>
      <c r="D23" s="321">
        <f>B23*C23*'Table 18-Maint'!$B$46</f>
        <v>4.7377690802348336E-09</v>
      </c>
      <c r="E23" s="321">
        <f>B23*C23*'Table 18-Maint'!$B$47</f>
        <v>1.6920603857981549E-09</v>
      </c>
      <c r="F23" s="322">
        <f>VLOOKUP(A23,'App H NC Tox criteria'!$A$7:$U$156,10,0)</f>
        <v>0.0005</v>
      </c>
      <c r="G23" s="322">
        <f>VLOOKUP(A23,'App H C tox criteria'!$A$7:$J$151,6,0)</f>
        <v>0.34</v>
      </c>
      <c r="H23" s="321">
        <f t="shared" si="2"/>
        <v>9.475538160469667E-06</v>
      </c>
      <c r="I23" s="385">
        <f t="shared" si="3"/>
        <v>5.753005311713727E-10</v>
      </c>
      <c r="J23" s="385"/>
      <c r="K23" s="10"/>
    </row>
    <row r="24" spans="1:11" s="133" customFormat="1" ht="12" customHeight="1">
      <c r="A24" s="320" t="s">
        <v>79</v>
      </c>
      <c r="B24" s="321">
        <f>VLOOKUP(A24,'Table 10'!$A$5:$P$46,16,0)</f>
        <v>0.00113</v>
      </c>
      <c r="C24" s="384">
        <f>VLOOKUP(A24,'App H NC Tox criteria'!$A$7:$U$156,18,0)</f>
        <v>1</v>
      </c>
      <c r="D24" s="321">
        <f>B24*C24*'Table 18-Maint'!$B$46</f>
        <v>9.951076320939334E-10</v>
      </c>
      <c r="E24" s="321">
        <f>B24*C24*'Table 18-Maint'!$B$47</f>
        <v>3.553955828906905E-10</v>
      </c>
      <c r="F24" s="322">
        <f>VLOOKUP(A24,'App H NC Tox criteria'!$A$7:$U$156,10,0)</f>
        <v>0.0005</v>
      </c>
      <c r="G24" s="322">
        <f>VLOOKUP(A24,'App H C tox criteria'!$A$7:$J$151,6,0)</f>
        <v>0.35</v>
      </c>
      <c r="H24" s="321">
        <f t="shared" si="2"/>
        <v>1.9902152641878667E-06</v>
      </c>
      <c r="I24" s="385">
        <f t="shared" si="3"/>
        <v>1.2438845401174167E-10</v>
      </c>
      <c r="J24" s="385"/>
      <c r="K24" s="10"/>
    </row>
    <row r="25" spans="1:11" s="133" customFormat="1" ht="12" customHeight="1">
      <c r="A25" s="320" t="s">
        <v>84</v>
      </c>
      <c r="B25" s="321">
        <f>VLOOKUP(A25,'Table 10'!$A$5:$P$46,16,0)</f>
        <v>0.00658</v>
      </c>
      <c r="C25" s="384">
        <f>VLOOKUP(A25,'App H NC Tox criteria'!$A$7:$U$156,18,0)</f>
        <v>1</v>
      </c>
      <c r="D25" s="321">
        <f>B25*C25*'Table 18-Maint'!$B$46</f>
        <v>5.794520547945205E-09</v>
      </c>
      <c r="E25" s="321">
        <f>B25*C25*'Table 18-Maint'!$B$47</f>
        <v>2.0694716242661448E-09</v>
      </c>
      <c r="F25" s="322" t="str">
        <f>VLOOKUP(A25,'App H NC Tox criteria'!$A$7:$U$156,10,0)</f>
        <v>NA</v>
      </c>
      <c r="G25" s="322">
        <f>VLOOKUP(A25,'App H C tox criteria'!$A$7:$J$151,6,0)</f>
        <v>1.8</v>
      </c>
      <c r="H25" s="321" t="str">
        <f>IF(K25="No","NA",IF(F25="NA","NA",IF(F25="NE","NA",D25/F25)))</f>
        <v>NA</v>
      </c>
      <c r="I25" s="385">
        <f>IF(K25="No","NA",IF(G25="NA","NA",IF(G25="NE","NA",G25*E25)))</f>
        <v>3.7250489236790605E-09</v>
      </c>
      <c r="J25" s="385"/>
      <c r="K25" s="10"/>
    </row>
    <row r="26" spans="1:11" s="133" customFormat="1" ht="12" customHeight="1">
      <c r="A26" s="320" t="s">
        <v>528</v>
      </c>
      <c r="B26" s="321">
        <f>VLOOKUP(A26,'Table 10'!$A$5:$P$46,16,0)</f>
        <v>0.00839</v>
      </c>
      <c r="C26" s="384">
        <f>VLOOKUP(A26,'App H NC Tox criteria'!$A$7:$U$156,18,0)</f>
        <v>1</v>
      </c>
      <c r="D26" s="321">
        <f>B26*C26*'Table 18-Maint'!$B$46</f>
        <v>7.388454011741683E-09</v>
      </c>
      <c r="E26" s="321">
        <f>B26*C26*'Table 18-Maint'!$B$47</f>
        <v>2.6387335756220294E-09</v>
      </c>
      <c r="F26" s="322">
        <f>VLOOKUP(A26,'App H NC Tox criteria'!$A$7:$U$156,10,0)</f>
        <v>0.0005</v>
      </c>
      <c r="G26" s="322">
        <f>VLOOKUP(A26,'App H C tox criteria'!$A$7:$J$151,6,0)</f>
        <v>0.35</v>
      </c>
      <c r="H26" s="321">
        <f>IF(K26="No","NA",IF(F26="NA","NA",IF(F26="NE","NA",D26/F26)))</f>
        <v>1.4776908023483366E-05</v>
      </c>
      <c r="I26" s="385">
        <f>IF(K26="No","NA",IF(G26="NA","NA",IF(G26="NE","NA",G26*E26)))</f>
        <v>9.235567514677103E-10</v>
      </c>
      <c r="J26" s="385"/>
      <c r="K26" s="10"/>
    </row>
    <row r="27" spans="1:11" s="133" customFormat="1" ht="12" customHeight="1">
      <c r="A27" s="320" t="s">
        <v>80</v>
      </c>
      <c r="B27" s="321">
        <f>VLOOKUP(A27,'Table 10'!$A$5:$P$46,16,0)</f>
        <v>0.00122</v>
      </c>
      <c r="C27" s="384">
        <f>VLOOKUP(A27,'App H NC Tox criteria'!$A$7:$U$156,18,0)</f>
        <v>1</v>
      </c>
      <c r="D27" s="321">
        <f>B27*C27*'Table 18-Maint'!$B$46</f>
        <v>1.0743639921722112E-09</v>
      </c>
      <c r="E27" s="321">
        <f>B27*C27*'Table 18-Maint'!$B$47</f>
        <v>3.837014257757897E-10</v>
      </c>
      <c r="F27" s="322">
        <f>VLOOKUP(A27,'App H NC Tox criteria'!$A$7:$U$156,10,0)</f>
        <v>0.0005</v>
      </c>
      <c r="G27" s="322">
        <f>VLOOKUP(A27,'App H C tox criteria'!$A$7:$J$151,6,0)</f>
        <v>0.35</v>
      </c>
      <c r="H27" s="321">
        <f>IF(K27="No","NA",IF(F27="NA","NA",IF(F27="NE","NA",D27/F27)))</f>
        <v>2.1487279843444224E-06</v>
      </c>
      <c r="I27" s="385">
        <f>IF(K27="No","NA",IF(G27="NA","NA",IF(G27="NE","NA",G27*E27)))</f>
        <v>1.3429549902152638E-10</v>
      </c>
      <c r="J27" s="385"/>
      <c r="K27" s="10"/>
    </row>
    <row r="28" spans="1:11" s="133" customFormat="1" ht="12" customHeight="1">
      <c r="A28" s="328" t="s">
        <v>81</v>
      </c>
      <c r="B28" s="321">
        <f>VLOOKUP(A28,'Table 10'!$A$5:$P$46,16,0)</f>
        <v>0.00294</v>
      </c>
      <c r="C28" s="384">
        <f>VLOOKUP(A28,'App H NC Tox criteria'!$A$7:$U$156,18,0)</f>
        <v>1</v>
      </c>
      <c r="D28" s="321">
        <f>B28*C28*'Table 18-Maint'!$B$46</f>
        <v>2.5890410958904107E-09</v>
      </c>
      <c r="E28" s="321">
        <f>B28*C28*'Table 18-Maint'!$B$47</f>
        <v>9.246575342465752E-10</v>
      </c>
      <c r="F28" s="322">
        <f>VLOOKUP(A28,'App H NC Tox criteria'!$A$7:$U$156,10,0)</f>
        <v>0.005</v>
      </c>
      <c r="G28" s="322" t="str">
        <f>VLOOKUP(A28,'App H C tox criteria'!$A$7:$J$151,6,0)</f>
        <v>NA</v>
      </c>
      <c r="H28" s="321">
        <f t="shared" si="2"/>
        <v>5.178082191780821E-07</v>
      </c>
      <c r="I28" s="385" t="str">
        <f t="shared" si="3"/>
        <v>NA</v>
      </c>
      <c r="J28" s="385"/>
      <c r="K28" s="10"/>
    </row>
    <row r="29" spans="1:10" ht="12.75">
      <c r="A29" s="319" t="s">
        <v>702</v>
      </c>
      <c r="B29" s="386"/>
      <c r="C29" s="387"/>
      <c r="D29" s="386"/>
      <c r="E29" s="386"/>
      <c r="F29" s="381"/>
      <c r="G29" s="381"/>
      <c r="H29" s="386"/>
      <c r="I29" s="388"/>
      <c r="J29" s="385"/>
    </row>
    <row r="30" spans="1:10" ht="12" customHeight="1">
      <c r="A30" s="133" t="s">
        <v>589</v>
      </c>
      <c r="B30" s="321">
        <f>VLOOKUP(A30,'Table 10'!$A$5:$P$46,16,0)</f>
        <v>0.00105</v>
      </c>
      <c r="C30" s="384">
        <f>VLOOKUP(A30,'App H NC Tox criteria'!$A$7:$U$156,18,0)</f>
        <v>1</v>
      </c>
      <c r="D30" s="321">
        <f>B30*C30*'Table 18-Maint'!$B$46</f>
        <v>9.246575342465752E-10</v>
      </c>
      <c r="E30" s="321">
        <f>B30*C30*'Table 18-Maint'!$B$47</f>
        <v>3.3023483365949114E-10</v>
      </c>
      <c r="F30" s="322">
        <f>VLOOKUP(A30,'App H NC Tox criteria'!$A$7:$U$156,10,0)</f>
        <v>0.06</v>
      </c>
      <c r="G30" s="322" t="str">
        <f>VLOOKUP(A30,'App H C tox criteria'!$A$7:$J$151,6,0)</f>
        <v>NA</v>
      </c>
      <c r="H30" s="321">
        <f aca="true" t="shared" si="4" ref="H30:H42">IF(K30="No","NA",IF(F30="NA","NA",IF(F30="NE","NA",D30/F30)))</f>
        <v>1.541095890410959E-08</v>
      </c>
      <c r="I30" s="385" t="str">
        <f aca="true" t="shared" si="5" ref="I30:I42">IF(K30="No","NA",IF(G30="NA","NA",IF(G30="NE","NA",G30*E30)))</f>
        <v>NA</v>
      </c>
      <c r="J30" s="385"/>
    </row>
    <row r="31" spans="1:10" ht="12" customHeight="1">
      <c r="A31" s="320" t="s">
        <v>590</v>
      </c>
      <c r="B31" s="321">
        <f>VLOOKUP(A31,'Table 10'!$A$5:$P$46,16,0)</f>
        <v>0.00105</v>
      </c>
      <c r="C31" s="384">
        <f>VLOOKUP(A31,'App H NC Tox criteria'!$A$7:$U$156,18,0)</f>
        <v>1</v>
      </c>
      <c r="D31" s="321">
        <f>B31*C31*'Table 18-Maint'!$B$46</f>
        <v>9.246575342465752E-10</v>
      </c>
      <c r="E31" s="321">
        <f>B31*C31*'Table 18-Maint'!$B$47</f>
        <v>3.3023483365949114E-10</v>
      </c>
      <c r="F31" s="322">
        <f>VLOOKUP(A31,'App H NC Tox criteria'!$A$7:$U$156,10,0)</f>
        <v>0.03</v>
      </c>
      <c r="G31" s="322" t="str">
        <f>VLOOKUP(A31,'App H C tox criteria'!$A$7:$J$151,6,0)</f>
        <v>NA</v>
      </c>
      <c r="H31" s="321">
        <f t="shared" si="4"/>
        <v>3.082191780821918E-08</v>
      </c>
      <c r="I31" s="385" t="str">
        <f t="shared" si="5"/>
        <v>NA</v>
      </c>
      <c r="J31" s="385"/>
    </row>
    <row r="32" spans="1:10" ht="12" customHeight="1">
      <c r="A32" s="320" t="s">
        <v>593</v>
      </c>
      <c r="B32" s="321">
        <f>VLOOKUP(A32,'Table 10'!$A$5:$P$46,16,0)</f>
        <v>0.00194</v>
      </c>
      <c r="C32" s="384">
        <f>VLOOKUP(A32,'App H NC Tox criteria'!$A$7:$U$156,18,0)</f>
        <v>1</v>
      </c>
      <c r="D32" s="321">
        <f>B32*C32*'Table 18-Maint'!$B$46</f>
        <v>1.7084148727984344E-09</v>
      </c>
      <c r="E32" s="321">
        <f>B32*C32*'Table 18-Maint'!$B$47</f>
        <v>6.101481688565837E-10</v>
      </c>
      <c r="F32" s="322">
        <f>VLOOKUP(A32,'App H NC Tox criteria'!$A$7:$U$156,10,0)</f>
        <v>0.3</v>
      </c>
      <c r="G32" s="322" t="str">
        <f>VLOOKUP(A32,'App H C tox criteria'!$A$7:$J$151,6,0)</f>
        <v>NA</v>
      </c>
      <c r="H32" s="321">
        <f t="shared" si="4"/>
        <v>5.694716242661448E-09</v>
      </c>
      <c r="I32" s="385" t="str">
        <f t="shared" si="5"/>
        <v>NA</v>
      </c>
      <c r="J32" s="385"/>
    </row>
    <row r="33" spans="1:10" ht="12" customHeight="1">
      <c r="A33" s="320" t="s">
        <v>73</v>
      </c>
      <c r="B33" s="321">
        <f>VLOOKUP(A33,'Table 10'!$A$5:$P$46,16,0)</f>
        <v>0.0104</v>
      </c>
      <c r="C33" s="384">
        <f>VLOOKUP(A33,'App H NC Tox criteria'!$A$7:$U$156,18,0)</f>
        <v>1</v>
      </c>
      <c r="D33" s="321">
        <f>B33*C33*'Table 18-Maint'!$B$46</f>
        <v>9.158512720156555E-09</v>
      </c>
      <c r="E33" s="321">
        <f>B33*C33*'Table 18-Maint'!$B$47</f>
        <v>3.2708974000559124E-09</v>
      </c>
      <c r="F33" s="322">
        <f>VLOOKUP(A33,'App H NC Tox criteria'!$A$7:$U$156,10,0)</f>
        <v>0.03</v>
      </c>
      <c r="G33" s="322">
        <f>VLOOKUP(A33,'App H C tox criteria'!$A$7:$J$151,6,0)</f>
        <v>0.73</v>
      </c>
      <c r="H33" s="321">
        <f t="shared" si="4"/>
        <v>3.0528375733855183E-07</v>
      </c>
      <c r="I33" s="385">
        <f t="shared" si="5"/>
        <v>2.387755102040816E-09</v>
      </c>
      <c r="J33" s="385"/>
    </row>
    <row r="34" spans="1:10" ht="12" customHeight="1">
      <c r="A34" s="320" t="s">
        <v>77</v>
      </c>
      <c r="B34" s="321">
        <f>VLOOKUP(A34,'Table 10'!$A$5:$P$46,16,0)</f>
        <v>0.0125</v>
      </c>
      <c r="C34" s="384">
        <f>VLOOKUP(A34,'App H NC Tox criteria'!$A$7:$U$156,18,0)</f>
        <v>1</v>
      </c>
      <c r="D34" s="321">
        <f>B34*C34*'Table 18-Maint'!$B$46</f>
        <v>1.1007827788649707E-08</v>
      </c>
      <c r="E34" s="321">
        <f>B34*C34*'Table 18-Maint'!$B$47</f>
        <v>3.931367067374895E-09</v>
      </c>
      <c r="F34" s="322">
        <f>VLOOKUP(A34,'App H NC Tox criteria'!$A$7:$U$156,10,0)</f>
        <v>0.03</v>
      </c>
      <c r="G34" s="322">
        <f>VLOOKUP(A34,'App H C tox criteria'!$A$7:$J$151,6,0)</f>
        <v>7.3</v>
      </c>
      <c r="H34" s="321">
        <f t="shared" si="4"/>
        <v>3.669275929549902E-07</v>
      </c>
      <c r="I34" s="385">
        <f t="shared" si="5"/>
        <v>2.869897959183673E-08</v>
      </c>
      <c r="J34" s="385"/>
    </row>
    <row r="35" spans="1:10" ht="12" customHeight="1">
      <c r="A35" s="320" t="s">
        <v>75</v>
      </c>
      <c r="B35" s="321">
        <f>VLOOKUP(A35,'Table 10'!$A$5:$P$46,16,0)</f>
        <v>0.028</v>
      </c>
      <c r="C35" s="384">
        <f>VLOOKUP(A35,'App H NC Tox criteria'!$A$7:$U$156,18,0)</f>
        <v>1</v>
      </c>
      <c r="D35" s="321">
        <f>B35*C35*'Table 18-Maint'!$B$46</f>
        <v>2.4657534246575343E-08</v>
      </c>
      <c r="E35" s="321">
        <f>B35*C35*'Table 18-Maint'!$B$47</f>
        <v>8.806262230919765E-09</v>
      </c>
      <c r="F35" s="322">
        <f>VLOOKUP(A35,'App H NC Tox criteria'!$A$7:$U$156,10,0)</f>
        <v>0.03</v>
      </c>
      <c r="G35" s="322">
        <f>VLOOKUP(A35,'App H C tox criteria'!$A$7:$J$151,6,0)</f>
        <v>0.73</v>
      </c>
      <c r="H35" s="321">
        <f t="shared" si="4"/>
        <v>8.219178082191781E-07</v>
      </c>
      <c r="I35" s="385">
        <f t="shared" si="5"/>
        <v>6.428571428571429E-09</v>
      </c>
      <c r="J35" s="385"/>
    </row>
    <row r="36" spans="1:10" ht="12" customHeight="1">
      <c r="A36" s="320" t="s">
        <v>465</v>
      </c>
      <c r="B36" s="321">
        <f>VLOOKUP(A36,'Table 10'!$A$5:$P$46,16,0)</f>
        <v>0.00606</v>
      </c>
      <c r="C36" s="384">
        <f>VLOOKUP(A36,'App H NC Tox criteria'!$A$7:$U$156,18,0)</f>
        <v>1</v>
      </c>
      <c r="D36" s="321">
        <f>B36*C36*'Table 18-Maint'!$B$46</f>
        <v>5.3365949119373776E-09</v>
      </c>
      <c r="E36" s="321">
        <f>B36*C36*'Table 18-Maint'!$B$47</f>
        <v>1.9059267542633493E-09</v>
      </c>
      <c r="F36" s="322">
        <f>VLOOKUP(A36,'App H NC Tox criteria'!$A$7:$U$156,10,0)</f>
        <v>0.03</v>
      </c>
      <c r="G36" s="322" t="str">
        <f>VLOOKUP(A36,'App H C tox criteria'!$A$7:$J$151,6,0)</f>
        <v>NA</v>
      </c>
      <c r="H36" s="321">
        <f t="shared" si="4"/>
        <v>1.7788649706457926E-07</v>
      </c>
      <c r="I36" s="385" t="str">
        <f t="shared" si="5"/>
        <v>NA</v>
      </c>
      <c r="J36" s="385"/>
    </row>
    <row r="37" spans="1:10" ht="12" customHeight="1">
      <c r="A37" s="320" t="s">
        <v>76</v>
      </c>
      <c r="B37" s="321">
        <f>VLOOKUP(A37,'Table 10'!$A$5:$P$46,16,0)</f>
        <v>0.00214</v>
      </c>
      <c r="C37" s="384">
        <f>VLOOKUP(A37,'App H NC Tox criteria'!$A$7:$U$156,18,0)</f>
        <v>1</v>
      </c>
      <c r="D37" s="321">
        <f>B37*C37*'Table 18-Maint'!$B$46</f>
        <v>1.88454011741683E-09</v>
      </c>
      <c r="E37" s="321">
        <f>B37*C37*'Table 18-Maint'!$B$47</f>
        <v>6.73050041934582E-10</v>
      </c>
      <c r="F37" s="322">
        <f>VLOOKUP(A37,'App H NC Tox criteria'!$A$7:$U$156,10,0)</f>
        <v>0.03</v>
      </c>
      <c r="G37" s="322">
        <f>VLOOKUP(A37,'App H C tox criteria'!$A$7:$J$151,6,0)</f>
        <v>0.073</v>
      </c>
      <c r="H37" s="321">
        <f t="shared" si="4"/>
        <v>6.281800391389432E-08</v>
      </c>
      <c r="I37" s="385">
        <f t="shared" si="5"/>
        <v>4.9132653061224486E-11</v>
      </c>
      <c r="J37" s="385"/>
    </row>
    <row r="38" spans="1:10" ht="12" customHeight="1">
      <c r="A38" s="320" t="s">
        <v>74</v>
      </c>
      <c r="B38" s="321">
        <f>VLOOKUP(A38,'Table 10'!$A$5:$P$46,16,0)</f>
        <v>0.0201</v>
      </c>
      <c r="C38" s="384">
        <f>VLOOKUP(A38,'App H NC Tox criteria'!$A$7:$U$156,18,0)</f>
        <v>1</v>
      </c>
      <c r="D38" s="321">
        <f>B38*C38*'Table 18-Maint'!$B$46</f>
        <v>1.7700587084148728E-08</v>
      </c>
      <c r="E38" s="321">
        <f>B38*C38*'Table 18-Maint'!$B$47</f>
        <v>6.321638244338831E-09</v>
      </c>
      <c r="F38" s="322">
        <f>VLOOKUP(A38,'App H NC Tox criteria'!$A$7:$U$156,10,0)</f>
        <v>0.03</v>
      </c>
      <c r="G38" s="322">
        <f>VLOOKUP(A38,'App H C tox criteria'!$A$7:$J$151,6,0)</f>
        <v>0.0073</v>
      </c>
      <c r="H38" s="321">
        <f>IF(K38="No","NA",IF(F38="NA","NA",IF(F38="NE","NA",D38/F38)))</f>
        <v>5.900195694716242E-07</v>
      </c>
      <c r="I38" s="385">
        <f>IF(K38="No","NA",IF(G38="NA","NA",IF(G38="NE","NA",G38*E38)))</f>
        <v>4.6147959183673466E-11</v>
      </c>
      <c r="J38" s="385"/>
    </row>
    <row r="39" spans="1:10" ht="12" customHeight="1">
      <c r="A39" s="320" t="s">
        <v>341</v>
      </c>
      <c r="B39" s="321">
        <f>VLOOKUP(A39,'Table 10'!$A$5:$P$46,16,0)</f>
        <v>0.0118</v>
      </c>
      <c r="C39" s="384">
        <f>VLOOKUP(A39,'App H NC Tox criteria'!$A$7:$U$156,18,0)</f>
        <v>1</v>
      </c>
      <c r="D39" s="321">
        <f>B39*C39*'Table 18-Maint'!$B$46</f>
        <v>1.0391389432485322E-08</v>
      </c>
      <c r="E39" s="321">
        <f>B39*C39*'Table 18-Maint'!$B$47</f>
        <v>3.7112105116019007E-09</v>
      </c>
      <c r="F39" s="322">
        <f>VLOOKUP(A39,'App H NC Tox criteria'!$A$7:$U$156,10,0)</f>
        <v>0.03</v>
      </c>
      <c r="G39" s="322">
        <f>VLOOKUP(A39,'App H C tox criteria'!$A$7:$J$151,6,0)</f>
        <v>7.3</v>
      </c>
      <c r="H39" s="321">
        <f>IF(K39="No","NA",IF(F39="NA","NA",IF(F39="NE","NA",D39/F39)))</f>
        <v>3.4637964774951076E-07</v>
      </c>
      <c r="I39" s="385">
        <f>IF(K39="No","NA",IF(G39="NA","NA",IF(G39="NE","NA",G39*E39)))</f>
        <v>2.7091836734693875E-08</v>
      </c>
      <c r="J39" s="385"/>
    </row>
    <row r="40" spans="1:10" ht="12" customHeight="1">
      <c r="A40" s="320" t="s">
        <v>78</v>
      </c>
      <c r="B40" s="321">
        <f>VLOOKUP(A40,'Table 10'!$A$5:$P$46,16,0)</f>
        <v>0.00586</v>
      </c>
      <c r="C40" s="384">
        <f>VLOOKUP(A40,'App H NC Tox criteria'!$A$7:$U$156,18,0)</f>
        <v>1</v>
      </c>
      <c r="D40" s="321">
        <f>B40*C40*'Table 18-Maint'!$B$46</f>
        <v>5.160469667318982E-09</v>
      </c>
      <c r="E40" s="321">
        <f>B40*C40*'Table 18-Maint'!$B$47</f>
        <v>1.8430248811853508E-09</v>
      </c>
      <c r="F40" s="322">
        <f>VLOOKUP(A40,'App H NC Tox criteria'!$A$7:$U$156,10,0)</f>
        <v>0.03</v>
      </c>
      <c r="G40" s="322">
        <f>VLOOKUP(A40,'App H C tox criteria'!$A$7:$J$151,6,0)</f>
        <v>0.73</v>
      </c>
      <c r="H40" s="321">
        <f>IF(K40="No","NA",IF(F40="NA","NA",IF(F40="NE","NA",D40/F40)))</f>
        <v>1.720156555772994E-07</v>
      </c>
      <c r="I40" s="385">
        <f>IF(K40="No","NA",IF(G40="NA","NA",IF(G40="NE","NA",G40*E40)))</f>
        <v>1.345408163265306E-09</v>
      </c>
      <c r="J40" s="385"/>
    </row>
    <row r="41" spans="1:10" ht="12" customHeight="1">
      <c r="A41" s="320" t="s">
        <v>620</v>
      </c>
      <c r="B41" s="321">
        <f>VLOOKUP(A41,'Table 10'!$A$5:$P$46,16,0)</f>
        <v>0.00852</v>
      </c>
      <c r="C41" s="384">
        <f>VLOOKUP(A41,'App H NC Tox criteria'!$A$7:$U$156,18,0)</f>
        <v>1</v>
      </c>
      <c r="D41" s="321">
        <f>B41*C41*'Table 18-Maint'!$B$46</f>
        <v>7.502935420743639E-09</v>
      </c>
      <c r="E41" s="321">
        <f>B41*C41*'Table 18-Maint'!$B$47</f>
        <v>2.6796197931227284E-09</v>
      </c>
      <c r="F41" s="322">
        <f>VLOOKUP(A41,'App H NC Tox criteria'!$A$7:$U$156,10,0)</f>
        <v>0.03</v>
      </c>
      <c r="G41" s="322" t="str">
        <f>VLOOKUP(A41,'App H C tox criteria'!$A$7:$J$151,6,0)</f>
        <v>NA</v>
      </c>
      <c r="H41" s="321">
        <f>IF(K41="No","NA",IF(F41="NA","NA",IF(F41="NE","NA",D41/F41)))</f>
        <v>2.500978473581213E-07</v>
      </c>
      <c r="I41" s="385" t="str">
        <f>IF(K41="No","NA",IF(G41="NA","NA",IF(G41="NE","NA",G41*E41)))</f>
        <v>NA</v>
      </c>
      <c r="J41" s="385"/>
    </row>
    <row r="42" spans="1:10" ht="12" customHeight="1">
      <c r="A42" s="320" t="s">
        <v>70</v>
      </c>
      <c r="B42" s="321">
        <f>VLOOKUP(A42,'Table 10'!$A$5:$P$46,16,0)</f>
        <v>0.0258</v>
      </c>
      <c r="C42" s="384">
        <f>VLOOKUP(A42,'App H NC Tox criteria'!$A$7:$U$156,18,0)</f>
        <v>1</v>
      </c>
      <c r="D42" s="321">
        <f>B42*C42*'Table 18-Maint'!$B$46</f>
        <v>2.2720156555772993E-08</v>
      </c>
      <c r="E42" s="321">
        <f>B42*C42*'Table 18-Maint'!$B$47</f>
        <v>8.114341627061783E-09</v>
      </c>
      <c r="F42" s="322">
        <f>VLOOKUP(A42,'App H NC Tox criteria'!$A$7:$U$156,10,0)</f>
        <v>0.03</v>
      </c>
      <c r="G42" s="322" t="str">
        <f>VLOOKUP(A42,'App H C tox criteria'!$A$7:$J$151,6,0)</f>
        <v>NA</v>
      </c>
      <c r="H42" s="321">
        <f t="shared" si="4"/>
        <v>7.573385518590998E-07</v>
      </c>
      <c r="I42" s="385" t="str">
        <f t="shared" si="5"/>
        <v>NA</v>
      </c>
      <c r="J42" s="385"/>
    </row>
    <row r="43" spans="1:11" s="133" customFormat="1" ht="12" customHeight="1">
      <c r="A43" s="319" t="s">
        <v>42</v>
      </c>
      <c r="B43" s="386"/>
      <c r="C43" s="387"/>
      <c r="D43" s="386"/>
      <c r="E43" s="386"/>
      <c r="F43" s="381"/>
      <c r="G43" s="381"/>
      <c r="H43" s="386"/>
      <c r="I43" s="388"/>
      <c r="J43" s="385"/>
      <c r="K43" s="10"/>
    </row>
    <row r="44" spans="1:11" s="133" customFormat="1" ht="12" customHeight="1">
      <c r="A44" s="133" t="s">
        <v>339</v>
      </c>
      <c r="B44" s="321">
        <f>VLOOKUP(A44,'Table 10'!$A$5:$P$46,16,0)</f>
        <v>0.23</v>
      </c>
      <c r="C44" s="384">
        <f>VLOOKUP(A44,'App H NC Tox criteria'!$A$7:$U$156,18,0)</f>
        <v>1</v>
      </c>
      <c r="D44" s="321">
        <f>B44*C44*'Table 18-Maint'!$B$46</f>
        <v>2.0254403131115459E-07</v>
      </c>
      <c r="E44" s="321">
        <f>B44*C44*'Table 18-Maint'!$B$47</f>
        <v>7.233715403969808E-08</v>
      </c>
      <c r="F44" s="322">
        <f>VLOOKUP(A44,'App H NC Tox criteria'!$A$7:$U$156,10,0)</f>
        <v>0.02</v>
      </c>
      <c r="G44" s="322">
        <f>VLOOKUP(A44,'App H C tox criteria'!$A$7:$J$151,6,0)</f>
        <v>0.014</v>
      </c>
      <c r="H44" s="321">
        <f>IF(K44="No","NA",IF(F44="NA","NA",IF(F44="NE","NA",D44/F44)))</f>
        <v>1.0127201565557729E-05</v>
      </c>
      <c r="I44" s="385">
        <f>IF(K44="No","NA",IF(G44="NA","NA",IF(G44="NE","NA",G44*E44)))</f>
        <v>1.012720156555773E-09</v>
      </c>
      <c r="J44" s="385"/>
      <c r="K44" s="10"/>
    </row>
    <row r="45" spans="1:11" s="133" customFormat="1" ht="12" customHeight="1">
      <c r="A45" s="319" t="s">
        <v>41</v>
      </c>
      <c r="B45" s="386"/>
      <c r="C45" s="387"/>
      <c r="D45" s="386"/>
      <c r="E45" s="386"/>
      <c r="F45" s="381"/>
      <c r="G45" s="381"/>
      <c r="H45" s="386"/>
      <c r="I45" s="388"/>
      <c r="J45" s="385"/>
      <c r="K45" s="10"/>
    </row>
    <row r="46" spans="1:11" s="133" customFormat="1" ht="12" customHeight="1">
      <c r="A46" s="133" t="s">
        <v>248</v>
      </c>
      <c r="B46" s="321">
        <f>VLOOKUP(A46,'Table 10'!$A$5:$P$46,16,0)</f>
        <v>0.000687</v>
      </c>
      <c r="C46" s="384">
        <f>VLOOKUP(A46,'App H NC Tox criteria'!$A$7:$U$156,18,0)</f>
        <v>1</v>
      </c>
      <c r="D46" s="321">
        <f>B46*C46*'Table 18-Maint'!$B$46</f>
        <v>6.049902152641879E-10</v>
      </c>
      <c r="E46" s="321">
        <f>B46*C46*'Table 18-Maint'!$B$47</f>
        <v>2.1606793402292422E-10</v>
      </c>
      <c r="F46" s="322" t="str">
        <f>VLOOKUP(A46,'App H NC Tox criteria'!$A$7:$U$156,10,0)</f>
        <v>NA</v>
      </c>
      <c r="G46" s="322" t="str">
        <f>VLOOKUP(A46,'App H C tox criteria'!$A$7:$J$151,6,0)</f>
        <v>NA</v>
      </c>
      <c r="H46" s="321" t="str">
        <f>IF(K46="No","NA",IF(F46="NA","NA",IF(F46="NE","NA",D46/F46)))</f>
        <v>NA</v>
      </c>
      <c r="I46" s="385" t="str">
        <f>IF(K46="No","NA",IF(G46="NA","NA",IF(G46="NE","NA",G46*E46)))</f>
        <v>NA</v>
      </c>
      <c r="J46" s="389"/>
      <c r="K46" s="10"/>
    </row>
    <row r="47" spans="1:10" ht="12" customHeight="1">
      <c r="A47" s="133" t="s">
        <v>895</v>
      </c>
      <c r="B47" s="321">
        <f>VLOOKUP(A47,'Table 10'!$A$5:$P$46,16,0)</f>
        <v>0.00987</v>
      </c>
      <c r="C47" s="384">
        <f>VLOOKUP(A47,'App H NC Tox criteria'!$A$7:$U$156,18,0)</f>
        <v>1</v>
      </c>
      <c r="D47" s="321">
        <f>B47*C47*'Table 18-Maint'!$B$46</f>
        <v>8.691780821917809E-09</v>
      </c>
      <c r="E47" s="321">
        <f>B47*C47*'Table 18-Maint'!$B$47</f>
        <v>3.104207436399217E-09</v>
      </c>
      <c r="F47" s="322">
        <f>VLOOKUP(A47,'App H NC Tox criteria'!$A$7:$U$156,10,0)</f>
        <v>0.06</v>
      </c>
      <c r="G47" s="322">
        <f>VLOOKUP(A47,'App H C tox criteria'!$A$7:$J$151,6,0)</f>
        <v>0.0075</v>
      </c>
      <c r="H47" s="321">
        <f>IF(K47="No","NA",IF(F47="NA","NA",IF(F47="NE","NA",D47/F47)))</f>
        <v>1.4486301369863014E-07</v>
      </c>
      <c r="I47" s="385">
        <f>IF(K47="No","NA",IF(G47="NA","NA",IF(G47="NE","NA",G47*E47)))</f>
        <v>2.328155577299413E-11</v>
      </c>
      <c r="J47" s="385"/>
    </row>
    <row r="48" spans="1:10" ht="12" customHeight="1">
      <c r="A48" s="133" t="s">
        <v>204</v>
      </c>
      <c r="B48" s="321">
        <f>VLOOKUP(A48,'Table 10'!$A$5:$P$46,16,0)</f>
        <v>6.48E-05</v>
      </c>
      <c r="C48" s="384">
        <f>VLOOKUP(A48,'App H NC Tox criteria'!$A$7:$U$156,18,0)</f>
        <v>1</v>
      </c>
      <c r="D48" s="321">
        <f>B48*C48*'Table 18-Maint'!$B$46</f>
        <v>5.7064579256360075E-11</v>
      </c>
      <c r="E48" s="321">
        <f>B48*C48*'Table 18-Maint'!$B$47</f>
        <v>2.0380206877271456E-11</v>
      </c>
      <c r="F48" s="322">
        <f>VLOOKUP(A48,'App H NC Tox criteria'!$A$7:$U$156,10,0)</f>
        <v>0.1</v>
      </c>
      <c r="G48" s="322">
        <f>VLOOKUP(A48,'App H C tox criteria'!$A$7:$J$151,6,0)</f>
        <v>0.011</v>
      </c>
      <c r="H48" s="321">
        <f>IF(K48="No","NA",IF(F48="NA","NA",IF(F48="NE","NA",D48/F48)))</f>
        <v>5.706457925636007E-10</v>
      </c>
      <c r="I48" s="385">
        <f>IF(K48="No","NA",IF(G48="NA","NA",IF(G48="NE","NA",G48*E48)))</f>
        <v>2.24182275649986E-13</v>
      </c>
      <c r="J48" s="385"/>
    </row>
    <row r="49" spans="1:10" ht="12" customHeight="1">
      <c r="A49" s="318" t="s">
        <v>169</v>
      </c>
      <c r="B49" s="11"/>
      <c r="D49" s="11"/>
      <c r="E49" s="11"/>
      <c r="F49" s="11"/>
      <c r="G49" s="11"/>
      <c r="H49" s="321">
        <f>SUM(H7:H48)</f>
        <v>0.011807921389767962</v>
      </c>
      <c r="I49" s="385">
        <f>SUM(I7:I48)</f>
        <v>7.408948945345261E-08</v>
      </c>
      <c r="J49" s="385"/>
    </row>
    <row r="50" spans="1:8" ht="12.75">
      <c r="A50" s="327"/>
      <c r="B50" s="11"/>
      <c r="H50" s="12"/>
    </row>
    <row r="51" spans="1:9" ht="12" customHeight="1">
      <c r="A51" s="371" t="s">
        <v>746</v>
      </c>
      <c r="B51" s="386"/>
      <c r="C51" s="372"/>
      <c r="D51" s="372"/>
      <c r="E51" s="372"/>
      <c r="F51" s="372"/>
      <c r="G51" s="372"/>
      <c r="H51" s="373"/>
      <c r="I51" s="372"/>
    </row>
    <row r="52" spans="1:9" ht="12" customHeight="1">
      <c r="A52" s="374" t="s">
        <v>170</v>
      </c>
      <c r="B52" s="390"/>
      <c r="C52" s="374"/>
      <c r="D52" s="374"/>
      <c r="E52" s="374"/>
      <c r="F52" s="374"/>
      <c r="G52" s="374"/>
      <c r="H52" s="375"/>
      <c r="I52" s="374"/>
    </row>
    <row r="53" spans="2:10" ht="12" customHeight="1">
      <c r="B53" s="321" t="s">
        <v>160</v>
      </c>
      <c r="C53" s="376" t="s">
        <v>171</v>
      </c>
      <c r="D53" s="376" t="s">
        <v>162</v>
      </c>
      <c r="E53" s="376" t="s">
        <v>163</v>
      </c>
      <c r="F53" s="376" t="s">
        <v>164</v>
      </c>
      <c r="G53" s="376" t="s">
        <v>165</v>
      </c>
      <c r="H53" s="12" t="s">
        <v>64</v>
      </c>
      <c r="I53" s="376" t="s">
        <v>66</v>
      </c>
      <c r="J53" s="376"/>
    </row>
    <row r="54" spans="1:10" ht="12" customHeight="1">
      <c r="A54" s="377" t="s">
        <v>68</v>
      </c>
      <c r="B54" s="336" t="s">
        <v>129</v>
      </c>
      <c r="C54" s="378" t="s">
        <v>166</v>
      </c>
      <c r="D54" s="378" t="s">
        <v>167</v>
      </c>
      <c r="E54" s="378" t="s">
        <v>167</v>
      </c>
      <c r="F54" s="378" t="s">
        <v>167</v>
      </c>
      <c r="G54" s="378" t="s">
        <v>178</v>
      </c>
      <c r="H54" s="379" t="s">
        <v>166</v>
      </c>
      <c r="I54" s="378" t="s">
        <v>166</v>
      </c>
      <c r="J54" s="380"/>
    </row>
    <row r="55" spans="1:10" ht="12" customHeight="1">
      <c r="A55" s="319" t="s">
        <v>699</v>
      </c>
      <c r="B55" s="381"/>
      <c r="C55" s="382"/>
      <c r="D55" s="382"/>
      <c r="E55" s="382"/>
      <c r="F55" s="382"/>
      <c r="G55" s="382"/>
      <c r="H55" s="383"/>
      <c r="I55" s="382"/>
      <c r="J55" s="380"/>
    </row>
    <row r="56" spans="1:10" ht="12.75">
      <c r="A56" s="328" t="s">
        <v>701</v>
      </c>
      <c r="B56" s="321">
        <f>VLOOKUP(A56,'Table 10'!$A$5:$P$46,16,0)</f>
        <v>0.399</v>
      </c>
      <c r="C56" s="391">
        <f>VLOOKUP(A56,'App H NC Tox criteria'!$A$7:$U$156,19,0)</f>
        <v>0.1</v>
      </c>
      <c r="D56" s="321">
        <f>IF(C56="NA",0,B56*C56*'Table 18-Maint'!$B$48)</f>
        <v>2.3190410958904112E-07</v>
      </c>
      <c r="E56" s="321">
        <f>IF(C56="NA",0,B56*C56*'Table 18-Maint'!$B$49)</f>
        <v>8.28228962818004E-08</v>
      </c>
      <c r="F56" s="322">
        <f>VLOOKUP(A56,'App H NC Tox criteria'!$A$7:$U$156,10,0)</f>
        <v>0.2</v>
      </c>
      <c r="G56" s="322" t="str">
        <f>VLOOKUP(A56,'App H C tox criteria'!$A$7:$J$151,6,0)</f>
        <v>NA</v>
      </c>
      <c r="H56" s="322">
        <f>IF(K56="No","NA",IF(F56="NA","NA",IF(F56="NE","NA",D56/F56)))</f>
        <v>1.1595205479452055E-06</v>
      </c>
      <c r="I56" s="385" t="str">
        <f>IF(K56="No","NA",IF(G56="NA","NA",IF(G56="NE","NA",G56*E56)))</f>
        <v>NA</v>
      </c>
      <c r="J56" s="385"/>
    </row>
    <row r="57" spans="1:10" ht="12" customHeight="1">
      <c r="A57" s="319" t="s">
        <v>854</v>
      </c>
      <c r="B57" s="386"/>
      <c r="C57" s="392"/>
      <c r="D57" s="386"/>
      <c r="E57" s="386"/>
      <c r="F57" s="381"/>
      <c r="G57" s="381"/>
      <c r="H57" s="381"/>
      <c r="I57" s="388"/>
      <c r="J57" s="385"/>
    </row>
    <row r="58" spans="1:10" ht="12" customHeight="1">
      <c r="A58" s="328" t="s">
        <v>856</v>
      </c>
      <c r="B58" s="321">
        <f>VLOOKUP(A58,'Table 10'!$A$5:$P$46,16,0)</f>
        <v>2.15</v>
      </c>
      <c r="C58" s="391" t="str">
        <f>VLOOKUP(A58,'App H NC Tox criteria'!$A$7:$U$156,19,0)</f>
        <v>NA</v>
      </c>
      <c r="D58" s="321">
        <f>IF(C58="NA",0,B58*C58*'Table 18-Maint'!$B$48)</f>
        <v>0</v>
      </c>
      <c r="E58" s="321">
        <f>IF(C58="NA",0,B58*C58*'Table 18-Maint'!$B$49)</f>
        <v>0</v>
      </c>
      <c r="F58" s="322" t="str">
        <f>VLOOKUP(A58,'App H NC Tox criteria'!$A$7:$U$156,10,0)</f>
        <v>NA</v>
      </c>
      <c r="G58" s="322" t="str">
        <f>VLOOKUP(A58,'App H C tox criteria'!$A$7:$J$151,6,0)</f>
        <v>NA</v>
      </c>
      <c r="H58" s="322" t="str">
        <f>IF(K58="No","NA",IF(F58="NA","NA",IF(F58="NE","NA",D58/F58)))</f>
        <v>NA</v>
      </c>
      <c r="I58" s="385" t="str">
        <f>IF(K58="No","NA",IF(G58="NA","NA",IF(G58="NE","NA",G58*E58)))</f>
        <v>NA</v>
      </c>
      <c r="J58" s="385"/>
    </row>
    <row r="59" spans="1:10" ht="12" customHeight="1">
      <c r="A59" s="328" t="s">
        <v>98</v>
      </c>
      <c r="B59" s="321">
        <f>VLOOKUP(A59,'Table 10'!$A$5:$P$46,16,0)</f>
        <v>0.202</v>
      </c>
      <c r="C59" s="391">
        <f>VLOOKUP(A59,'App H NC Tox criteria'!$A$7:$U$156,19,0)</f>
        <v>0.001</v>
      </c>
      <c r="D59" s="321">
        <f>IF(C59="NA",0,B59*C59*'Table 18-Maint'!$B$48)</f>
        <v>1.174050880626223E-09</v>
      </c>
      <c r="E59" s="321">
        <f>IF(C59="NA",0,B59*C59*'Table 18-Maint'!$B$49)</f>
        <v>4.193038859379368E-10</v>
      </c>
      <c r="F59" s="322">
        <f>VLOOKUP(A59,'App H NC Tox criteria'!$A$7:$U$156,21,0)</f>
        <v>2.5E-05</v>
      </c>
      <c r="G59" s="322" t="str">
        <f>VLOOKUP(A59,'App H C tox criteria'!$A$7:$J$151,6,0)</f>
        <v>NA</v>
      </c>
      <c r="H59" s="322">
        <f aca="true" t="shared" si="6" ref="H59:H64">IF(K59="No","NA",IF(F59="NA","NA",IF(F59="NE","NA",D59/F59)))</f>
        <v>4.696203522504891E-05</v>
      </c>
      <c r="I59" s="385" t="str">
        <f aca="true" t="shared" si="7" ref="I59:I64">IF(K59="No","NA",IF(G59="NA","NA",IF(G59="NE","NA",G59*E59)))</f>
        <v>NA</v>
      </c>
      <c r="J59" s="385"/>
    </row>
    <row r="60" spans="1:10" ht="12" customHeight="1">
      <c r="A60" s="328" t="s">
        <v>857</v>
      </c>
      <c r="B60" s="321">
        <f>VLOOKUP(A60,'Table 10'!$A$5:$P$46,16,0)</f>
        <v>0.721</v>
      </c>
      <c r="C60" s="391">
        <f>VLOOKUP(A60,'App H NC Tox criteria'!$A$7:$U$156,19,0)</f>
        <v>0.1</v>
      </c>
      <c r="D60" s="321">
        <f>IF(C60="NA",0,B60*C60*'Table 18-Maint'!$B$48)</f>
        <v>4.190547945205479E-07</v>
      </c>
      <c r="E60" s="321">
        <f>IF(C60="NA",0,B60*C60*'Table 18-Maint'!$B$49)</f>
        <v>1.496624266144814E-07</v>
      </c>
      <c r="F60" s="322">
        <f>VLOOKUP(A60,'App H NC Tox criteria'!$A$7:$U$156,10,0)</f>
        <v>0.0006</v>
      </c>
      <c r="G60" s="322" t="str">
        <f>VLOOKUP(A60,'App H C tox criteria'!$A$7:$J$151,6,0)</f>
        <v>NA</v>
      </c>
      <c r="H60" s="322">
        <f t="shared" si="6"/>
        <v>0.0006984246575342466</v>
      </c>
      <c r="I60" s="385" t="str">
        <f t="shared" si="7"/>
        <v>NA</v>
      </c>
      <c r="J60" s="385"/>
    </row>
    <row r="61" spans="1:10" ht="12" customHeight="1">
      <c r="A61" s="328" t="s">
        <v>342</v>
      </c>
      <c r="B61" s="321">
        <f>VLOOKUP(A61,'Table 10'!$A$5:$P$46,16,0)</f>
        <v>0.795</v>
      </c>
      <c r="C61" s="391">
        <f>VLOOKUP(A61,'App H NC Tox criteria'!$A$7:$U$156,19,0)</f>
        <v>0.1</v>
      </c>
      <c r="D61" s="321">
        <f>IF(C61="NA",0,B61*C61*'Table 18-Maint'!$B$48)</f>
        <v>4.620645792563601E-07</v>
      </c>
      <c r="E61" s="321">
        <f>IF(C61="NA",0,B61*C61*'Table 18-Maint'!$B$49)</f>
        <v>1.6502306402012863E-07</v>
      </c>
      <c r="F61" s="322">
        <f>VLOOKUP(A61,'App H NC Tox criteria'!$A$7:$U$156,10,0)</f>
        <v>0.06</v>
      </c>
      <c r="G61" s="322" t="str">
        <f>VLOOKUP(A61,'App H C tox criteria'!$A$7:$J$151,6,0)</f>
        <v>NA</v>
      </c>
      <c r="H61" s="322">
        <f t="shared" si="6"/>
        <v>7.701076320939336E-06</v>
      </c>
      <c r="I61" s="385" t="str">
        <f t="shared" si="7"/>
        <v>NA</v>
      </c>
      <c r="J61" s="385"/>
    </row>
    <row r="62" spans="1:10" ht="12" customHeight="1">
      <c r="A62" s="328" t="s">
        <v>128</v>
      </c>
      <c r="B62" s="321">
        <f>VLOOKUP(A62,'Table 10'!$A$5:$P$46,16,0)</f>
        <v>0.0445</v>
      </c>
      <c r="C62" s="391" t="str">
        <f>VLOOKUP(A62,'App H NC Tox criteria'!$A$7:$U$156,19,0)</f>
        <v>NA</v>
      </c>
      <c r="D62" s="321">
        <f>IF(C62="NA",0,B62*C62*'Table 18-Maint'!$B$48)</f>
        <v>0</v>
      </c>
      <c r="E62" s="321">
        <f>IF(C62="NA",0,B62*C62*'Table 18-Maint'!$B$49)</f>
        <v>0</v>
      </c>
      <c r="F62" s="322">
        <f>VLOOKUP(A62,'App H NC Tox criteria'!$A$7:$U$156,21,0)</f>
        <v>2.1000000000000006E-05</v>
      </c>
      <c r="G62" s="322" t="str">
        <f>VLOOKUP(A62,'App H C tox criteria'!$A$7:$J$151,6,0)</f>
        <v>NA</v>
      </c>
      <c r="H62" s="322">
        <f t="shared" si="6"/>
        <v>0</v>
      </c>
      <c r="I62" s="385" t="str">
        <f t="shared" si="7"/>
        <v>NA</v>
      </c>
      <c r="J62" s="385"/>
    </row>
    <row r="63" spans="1:10" ht="12" customHeight="1">
      <c r="A63" s="328" t="s">
        <v>124</v>
      </c>
      <c r="B63" s="321">
        <f>VLOOKUP(A63,'Table 10'!$A$5:$P$46,16,0)</f>
        <v>19.2</v>
      </c>
      <c r="C63" s="391" t="str">
        <f>VLOOKUP(A63,'App H NC Tox criteria'!$A$7:$U$156,19,0)</f>
        <v>NA</v>
      </c>
      <c r="D63" s="321">
        <f>IF(C63="NA",0,B63*C63*'Table 18-Maint'!$B$48)</f>
        <v>0</v>
      </c>
      <c r="E63" s="321">
        <f>IF(C63="NA",0,B63*C63*'Table 18-Maint'!$B$49)</f>
        <v>0</v>
      </c>
      <c r="F63" s="322">
        <f>VLOOKUP(A63,'App H NC Tox criteria'!$A$7:$U$156,21,0)</f>
        <v>0.0008</v>
      </c>
      <c r="G63" s="322" t="str">
        <f>VLOOKUP(A63,'App H C tox criteria'!$A$7:$J$151,6,0)</f>
        <v>NA</v>
      </c>
      <c r="H63" s="322">
        <f>IF(K63="No","NA",IF(F63="NA","NA",IF(F63="NE","NA",D63/F63)))</f>
        <v>0</v>
      </c>
      <c r="I63" s="385" t="str">
        <f>IF(K63="No","NA",IF(G63="NA","NA",IF(G63="NE","NA",G63*E63)))</f>
        <v>NA</v>
      </c>
      <c r="J63" s="385"/>
    </row>
    <row r="64" spans="1:10" ht="12" customHeight="1">
      <c r="A64" s="328" t="s">
        <v>858</v>
      </c>
      <c r="B64" s="321">
        <f>VLOOKUP(A64,'Table 10'!$A$5:$P$46,16,0)</f>
        <v>33.8</v>
      </c>
      <c r="C64" s="391" t="str">
        <f>VLOOKUP(A64,'App H NC Tox criteria'!$A$7:$U$156,19,0)</f>
        <v>NA</v>
      </c>
      <c r="D64" s="321">
        <f>IF(C64="NA",0,B64*C64*'Table 18-Maint'!$B$48)</f>
        <v>0</v>
      </c>
      <c r="E64" s="321">
        <f>IF(C64="NA",0,B64*C64*'Table 18-Maint'!$B$49)</f>
        <v>0</v>
      </c>
      <c r="F64" s="322" t="str">
        <f>VLOOKUP(A64,'App H NC Tox criteria'!$A$7:$U$156,10,0)</f>
        <v>NA</v>
      </c>
      <c r="G64" s="322" t="str">
        <f>VLOOKUP(A64,'App H C tox criteria'!$A$7:$J$151,6,0)</f>
        <v>NA</v>
      </c>
      <c r="H64" s="322" t="str">
        <f t="shared" si="6"/>
        <v>NA</v>
      </c>
      <c r="I64" s="385" t="str">
        <f t="shared" si="7"/>
        <v>NA</v>
      </c>
      <c r="J64" s="385"/>
    </row>
    <row r="65" spans="1:10" ht="12" customHeight="1">
      <c r="A65" s="328" t="s">
        <v>918</v>
      </c>
      <c r="B65" s="321">
        <f>VLOOKUP(A65,'Table 10'!$A$5:$P$46,16,0)</f>
        <v>0.624</v>
      </c>
      <c r="C65" s="391" t="str">
        <f>VLOOKUP(A65,'App H NC Tox criteria'!$A$7:$U$156,19,0)</f>
        <v>NA</v>
      </c>
      <c r="D65" s="321">
        <f>IF(C65="NA",0,B65*C65*'Table 18-Maint'!$B$48)</f>
        <v>0</v>
      </c>
      <c r="E65" s="321">
        <f>IF(C65="NA",0,B65*C65*'Table 18-Maint'!$B$49)</f>
        <v>0</v>
      </c>
      <c r="F65" s="322" t="str">
        <f>VLOOKUP(A65,'App H NC Tox criteria'!$A$7:$U$156,10,0)</f>
        <v>NA</v>
      </c>
      <c r="G65" s="322" t="str">
        <f>VLOOKUP(A65,'App H C tox criteria'!$A$7:$J$151,6,0)</f>
        <v>NA</v>
      </c>
      <c r="H65" s="322" t="str">
        <f>IF(K65="No","NA",IF(F65="NA","NA",IF(F65="NE","NA",D65/F65)))</f>
        <v>NA</v>
      </c>
      <c r="I65" s="385" t="str">
        <f>IF(K65="No","NA",IF(G65="NA","NA",IF(G65="NE","NA",G65*E65)))</f>
        <v>NA</v>
      </c>
      <c r="J65" s="385"/>
    </row>
    <row r="66" spans="1:10" ht="12" customHeight="1">
      <c r="A66" s="328" t="s">
        <v>241</v>
      </c>
      <c r="B66" s="321">
        <f>VLOOKUP(A66,'Table 10'!$A$5:$P$46,16,0)</f>
        <v>7.41</v>
      </c>
      <c r="C66" s="391" t="str">
        <f>VLOOKUP(A66,'App H NC Tox criteria'!$A$7:$U$156,19,0)</f>
        <v>NA</v>
      </c>
      <c r="D66" s="321">
        <f>IF(C66="NA",0,B66*C66*'Table 18-Maint'!$B$48)</f>
        <v>0</v>
      </c>
      <c r="E66" s="321">
        <f>IF(C66="NA",0,B66*C66*'Table 18-Maint'!$B$49)</f>
        <v>0</v>
      </c>
      <c r="F66" s="322">
        <f>VLOOKUP(A66,'App H NC Tox criteria'!$A$7:$U$156,10,0)</f>
        <v>0.0007</v>
      </c>
      <c r="G66" s="322" t="str">
        <f>VLOOKUP(A66,'App H C tox criteria'!$A$7:$J$151,6,0)</f>
        <v>NA</v>
      </c>
      <c r="H66" s="322">
        <f>IF(K66="No","NA",IF(F66="NA","NA",IF(F66="NE","NA",D66/F66)))</f>
        <v>0</v>
      </c>
      <c r="I66" s="385" t="str">
        <f>IF(K66="No","NA",IF(G66="NA","NA",IF(G66="NE","NA",G66*E66)))</f>
        <v>NA</v>
      </c>
      <c r="J66" s="385"/>
    </row>
    <row r="67" spans="1:10" ht="12" customHeight="1">
      <c r="A67" s="328" t="s">
        <v>91</v>
      </c>
      <c r="B67" s="321">
        <f>VLOOKUP(A67,'Table 10'!$A$5:$P$46,16,0)</f>
        <v>74</v>
      </c>
      <c r="C67" s="391" t="str">
        <f>VLOOKUP(A67,'App H NC Tox criteria'!$A$7:$U$156,19,0)</f>
        <v>NA</v>
      </c>
      <c r="D67" s="321">
        <f>IF(C67="NA",0,B67*C67*'Table 18-Maint'!$B$48)</f>
        <v>0</v>
      </c>
      <c r="E67" s="321">
        <f>IF(C67="NA",0,B67*C67*'Table 18-Maint'!$B$49)</f>
        <v>0</v>
      </c>
      <c r="F67" s="322">
        <f>VLOOKUP(A67,'App H NC Tox criteria'!$A$7:$U$156,10,0)</f>
        <v>0.3</v>
      </c>
      <c r="G67" s="322" t="str">
        <f>VLOOKUP(A67,'App H C tox criteria'!$A$7:$J$151,6,0)</f>
        <v>NA</v>
      </c>
      <c r="H67" s="322">
        <f>IF(K67="No","NA",IF(F67="NA","NA",IF(F67="NE","NA",D67/F67)))</f>
        <v>0</v>
      </c>
      <c r="I67" s="385" t="str">
        <f>IF(K67="No","NA",IF(G67="NA","NA",IF(G67="NE","NA",G67*E67)))</f>
        <v>NA</v>
      </c>
      <c r="J67" s="385"/>
    </row>
    <row r="68" spans="1:11" s="133" customFormat="1" ht="12" customHeight="1">
      <c r="A68" s="319" t="s">
        <v>40</v>
      </c>
      <c r="B68" s="386"/>
      <c r="C68" s="392"/>
      <c r="D68" s="386"/>
      <c r="E68" s="386"/>
      <c r="F68" s="381"/>
      <c r="G68" s="381"/>
      <c r="H68" s="381"/>
      <c r="I68" s="388"/>
      <c r="J68" s="385"/>
      <c r="K68" s="10"/>
    </row>
    <row r="69" spans="1:11" s="133" customFormat="1" ht="12" customHeight="1">
      <c r="A69" s="133" t="s">
        <v>525</v>
      </c>
      <c r="B69" s="321">
        <f>VLOOKUP(A69,'Table 10'!$A$5:$P$46,16,0)</f>
        <v>0.00385</v>
      </c>
      <c r="C69" s="391">
        <f>VLOOKUP(A69,'App H NC Tox criteria'!$A$7:$U$156,19,0)</f>
        <v>0.03</v>
      </c>
      <c r="D69" s="321">
        <f>IF(C69="NA",0,B69*C69*'Table 18-Maint'!$B$48)</f>
        <v>6.713013698630137E-10</v>
      </c>
      <c r="E69" s="321">
        <f>IF(C69="NA",0,B69*C69*'Table 18-Maint'!$B$49)</f>
        <v>2.397504892367906E-10</v>
      </c>
      <c r="F69" s="322" t="str">
        <f>VLOOKUP(A69,'App H NC Tox criteria'!$A$7:$U$156,10,0)</f>
        <v>NA</v>
      </c>
      <c r="G69" s="322">
        <f>VLOOKUP(A69,'App H C tox criteria'!$A$7:$J$151,6,0)</f>
        <v>0.34</v>
      </c>
      <c r="H69" s="322" t="str">
        <f aca="true" t="shared" si="8" ref="H69:H77">IF(K69="No","NA",IF(F69="NA","NA",IF(F69="NE","NA",D69/F69)))</f>
        <v>NA</v>
      </c>
      <c r="I69" s="385">
        <f aca="true" t="shared" si="9" ref="I69:I77">IF(K69="No","NA",IF(G69="NA","NA",IF(G69="NE","NA",G69*E69)))</f>
        <v>8.151516634050882E-11</v>
      </c>
      <c r="J69" s="385"/>
      <c r="K69" s="10"/>
    </row>
    <row r="70" spans="1:11" s="133" customFormat="1" ht="12" customHeight="1">
      <c r="A70" s="133" t="s">
        <v>560</v>
      </c>
      <c r="B70" s="321">
        <f>VLOOKUP(A70,'Table 10'!$A$5:$P$46,16,0)</f>
        <v>0.000724</v>
      </c>
      <c r="C70" s="391">
        <f>VLOOKUP(A70,'App H NC Tox criteria'!$A$7:$U$156,19,0)</f>
        <v>0.03</v>
      </c>
      <c r="D70" s="321">
        <f>IF(C70="NA",0,B70*C70*'Table 18-Maint'!$B$48)</f>
        <v>1.26239530332681E-10</v>
      </c>
      <c r="E70" s="321">
        <f>IF(C70="NA",0,B70*C70*'Table 18-Maint'!$B$49)</f>
        <v>4.5085546547386076E-11</v>
      </c>
      <c r="F70" s="322" t="str">
        <f>VLOOKUP(A70,'App H NC Tox criteria'!$A$7:$U$156,10,0)</f>
        <v>NA</v>
      </c>
      <c r="G70" s="322">
        <f>VLOOKUP(A70,'App H C tox criteria'!$A$7:$J$151,6,0)</f>
        <v>0.24</v>
      </c>
      <c r="H70" s="322" t="str">
        <f t="shared" si="8"/>
        <v>NA</v>
      </c>
      <c r="I70" s="385">
        <f t="shared" si="9"/>
        <v>1.0820531171372658E-11</v>
      </c>
      <c r="J70" s="385"/>
      <c r="K70" s="10"/>
    </row>
    <row r="71" spans="1:11" s="133" customFormat="1" ht="12" customHeight="1">
      <c r="A71" s="133" t="s">
        <v>526</v>
      </c>
      <c r="B71" s="321">
        <f>VLOOKUP(A71,'Table 10'!$A$5:$P$46,16,0)</f>
        <v>0.00988</v>
      </c>
      <c r="C71" s="391">
        <f>VLOOKUP(A71,'App H NC Tox criteria'!$A$7:$U$156,19,0)</f>
        <v>0.03</v>
      </c>
      <c r="D71" s="321">
        <f>IF(C71="NA",0,B71*C71*'Table 18-Maint'!$B$48)</f>
        <v>1.722716242661448E-09</v>
      </c>
      <c r="E71" s="321">
        <f>IF(C71="NA",0,B71*C71*'Table 18-Maint'!$B$49)</f>
        <v>6.152558009505172E-10</v>
      </c>
      <c r="F71" s="322" t="str">
        <f>VLOOKUP(A71,'App H NC Tox criteria'!$A$7:$U$156,10,0)</f>
        <v>NA</v>
      </c>
      <c r="G71" s="322">
        <f>VLOOKUP(A71,'App H C tox criteria'!$A$7:$J$151,6,0)</f>
        <v>0.34</v>
      </c>
      <c r="H71" s="322" t="str">
        <f t="shared" si="8"/>
        <v>NA</v>
      </c>
      <c r="I71" s="385">
        <f t="shared" si="9"/>
        <v>2.0918697232317586E-10</v>
      </c>
      <c r="J71" s="385"/>
      <c r="K71" s="10"/>
    </row>
    <row r="72" spans="1:11" s="133" customFormat="1" ht="12" customHeight="1">
      <c r="A72" s="320" t="s">
        <v>527</v>
      </c>
      <c r="B72" s="321">
        <f>VLOOKUP(A72,'Table 10'!$A$5:$P$46,16,0)</f>
        <v>0.00538</v>
      </c>
      <c r="C72" s="391">
        <f>VLOOKUP(A72,'App H NC Tox criteria'!$A$7:$U$156,19,0)</f>
        <v>0.03</v>
      </c>
      <c r="D72" s="321">
        <f>IF(C72="NA",0,B72*C72*'Table 18-Maint'!$B$48)</f>
        <v>9.38078277886497E-10</v>
      </c>
      <c r="E72" s="321">
        <f>IF(C72="NA",0,B72*C72*'Table 18-Maint'!$B$49)</f>
        <v>3.3502795638803463E-10</v>
      </c>
      <c r="F72" s="322">
        <f>VLOOKUP(A72,'App H NC Tox criteria'!$A$7:$U$156,10,0)</f>
        <v>0.0005</v>
      </c>
      <c r="G72" s="322">
        <f>VLOOKUP(A72,'App H C tox criteria'!$A$7:$J$151,6,0)</f>
        <v>0.34</v>
      </c>
      <c r="H72" s="322">
        <f t="shared" si="8"/>
        <v>1.876156555772994E-06</v>
      </c>
      <c r="I72" s="385">
        <f t="shared" si="9"/>
        <v>1.1390950517193178E-10</v>
      </c>
      <c r="J72" s="385"/>
      <c r="K72" s="10"/>
    </row>
    <row r="73" spans="1:11" s="133" customFormat="1" ht="12" customHeight="1">
      <c r="A73" s="320" t="s">
        <v>79</v>
      </c>
      <c r="B73" s="321">
        <f>VLOOKUP(A73,'Table 10'!$A$5:$P$46,16,0)</f>
        <v>0.00113</v>
      </c>
      <c r="C73" s="391">
        <f>VLOOKUP(A73,'App H NC Tox criteria'!$A$7:$U$156,19,0)</f>
        <v>0.04</v>
      </c>
      <c r="D73" s="321">
        <f>IF(C73="NA",0,B73*C73*'Table 18-Maint'!$B$48)</f>
        <v>2.6270841487279843E-10</v>
      </c>
      <c r="E73" s="321">
        <f>IF(C73="NA",0,B73*C73*'Table 18-Maint'!$B$49)</f>
        <v>9.38244338831423E-11</v>
      </c>
      <c r="F73" s="322">
        <f>VLOOKUP(A73,'App H NC Tox criteria'!$A$7:$U$156,10,0)</f>
        <v>0.0005</v>
      </c>
      <c r="G73" s="322">
        <f>VLOOKUP(A73,'App H C tox criteria'!$A$7:$J$151,6,0)</f>
        <v>0.35</v>
      </c>
      <c r="H73" s="322">
        <f t="shared" si="8"/>
        <v>5.254168297455969E-07</v>
      </c>
      <c r="I73" s="385">
        <f t="shared" si="9"/>
        <v>3.2838551859099803E-11</v>
      </c>
      <c r="J73" s="385"/>
      <c r="K73" s="10"/>
    </row>
    <row r="74" spans="1:11" s="133" customFormat="1" ht="12" customHeight="1">
      <c r="A74" s="320" t="s">
        <v>84</v>
      </c>
      <c r="B74" s="321">
        <f>VLOOKUP(A74,'Table 10'!$A$5:$P$46,16,0)</f>
        <v>0.00658</v>
      </c>
      <c r="C74" s="391">
        <f>VLOOKUP(A74,'App H NC Tox criteria'!$A$7:$U$156,19,0)</f>
        <v>0.04</v>
      </c>
      <c r="D74" s="321">
        <f>IF(C74="NA",0,B74*C74*'Table 18-Maint'!$B$48)</f>
        <v>1.529753424657534E-09</v>
      </c>
      <c r="E74" s="321">
        <f>IF(C74="NA",0,B74*C74*'Table 18-Maint'!$B$49)</f>
        <v>5.463405088062623E-10</v>
      </c>
      <c r="F74" s="322" t="str">
        <f>VLOOKUP(A74,'App H NC Tox criteria'!$A$7:$U$156,10,0)</f>
        <v>NA</v>
      </c>
      <c r="G74" s="322">
        <f>VLOOKUP(A74,'App H C tox criteria'!$A$7:$J$151,6,0)</f>
        <v>1.8</v>
      </c>
      <c r="H74" s="322" t="str">
        <f>IF(K74="No","NA",IF(F74="NA","NA",IF(F74="NE","NA",D74/F74)))</f>
        <v>NA</v>
      </c>
      <c r="I74" s="385">
        <f>IF(K74="No","NA",IF(G74="NA","NA",IF(G74="NE","NA",G74*E74)))</f>
        <v>9.834129158512721E-10</v>
      </c>
      <c r="J74" s="385"/>
      <c r="K74" s="10"/>
    </row>
    <row r="75" spans="1:11" s="133" customFormat="1" ht="12" customHeight="1">
      <c r="A75" s="320" t="s">
        <v>528</v>
      </c>
      <c r="B75" s="321">
        <f>VLOOKUP(A75,'Table 10'!$A$5:$P$46,16,0)</f>
        <v>0.00839</v>
      </c>
      <c r="C75" s="391">
        <f>VLOOKUP(A75,'App H NC Tox criteria'!$A$7:$U$156,19,0)</f>
        <v>0.04</v>
      </c>
      <c r="D75" s="321">
        <f>IF(C75="NA",0,B75*C75*'Table 18-Maint'!$B$48)</f>
        <v>1.9505518590998042E-09</v>
      </c>
      <c r="E75" s="321">
        <f>IF(C75="NA",0,B75*C75*'Table 18-Maint'!$B$49)</f>
        <v>6.966256639642158E-10</v>
      </c>
      <c r="F75" s="322">
        <f>VLOOKUP(A75,'App H NC Tox criteria'!$A$7:$U$156,10,0)</f>
        <v>0.0005</v>
      </c>
      <c r="G75" s="322">
        <f>VLOOKUP(A75,'App H C tox criteria'!$A$7:$J$151,6,0)</f>
        <v>0.35</v>
      </c>
      <c r="H75" s="322">
        <f>IF(K75="No","NA",IF(F75="NA","NA",IF(F75="NE","NA",D75/F75)))</f>
        <v>3.901103718199608E-06</v>
      </c>
      <c r="I75" s="385">
        <f>IF(K75="No","NA",IF(G75="NA","NA",IF(G75="NE","NA",G75*E75)))</f>
        <v>2.4381898238747553E-10</v>
      </c>
      <c r="J75" s="385"/>
      <c r="K75" s="10"/>
    </row>
    <row r="76" spans="1:11" s="133" customFormat="1" ht="12" customHeight="1">
      <c r="A76" s="320" t="s">
        <v>80</v>
      </c>
      <c r="B76" s="321">
        <f>VLOOKUP(A76,'Table 10'!$A$5:$P$46,16,0)</f>
        <v>0.00122</v>
      </c>
      <c r="C76" s="391">
        <f>VLOOKUP(A76,'App H NC Tox criteria'!$A$7:$U$156,19,0)</f>
        <v>0.04</v>
      </c>
      <c r="D76" s="321">
        <f>IF(C76="NA",0,B76*C76*'Table 18-Maint'!$B$48)</f>
        <v>2.836320939334638E-10</v>
      </c>
      <c r="E76" s="321">
        <f>IF(C76="NA",0,B76*C76*'Table 18-Maint'!$B$49)</f>
        <v>1.0129717640480849E-10</v>
      </c>
      <c r="F76" s="322">
        <f>VLOOKUP(A76,'App H NC Tox criteria'!$A$7:$U$156,10,0)</f>
        <v>0.0005</v>
      </c>
      <c r="G76" s="322">
        <f>VLOOKUP(A76,'App H C tox criteria'!$A$7:$J$151,6,0)</f>
        <v>0.35</v>
      </c>
      <c r="H76" s="322">
        <f>IF(K76="No","NA",IF(F76="NA","NA",IF(F76="NE","NA",D76/F76)))</f>
        <v>5.672641878669276E-07</v>
      </c>
      <c r="I76" s="385">
        <f>IF(K76="No","NA",IF(G76="NA","NA",IF(G76="NE","NA",G76*E76)))</f>
        <v>3.545401174168297E-11</v>
      </c>
      <c r="J76" s="385"/>
      <c r="K76" s="10"/>
    </row>
    <row r="77" spans="1:11" s="133" customFormat="1" ht="12" customHeight="1">
      <c r="A77" s="328" t="s">
        <v>81</v>
      </c>
      <c r="B77" s="321">
        <f>VLOOKUP(A77,'Table 10'!$A$5:$P$46,16,0)</f>
        <v>0.00294</v>
      </c>
      <c r="C77" s="391">
        <f>VLOOKUP(A77,'App H NC Tox criteria'!$A$7:$U$156,19,0)</f>
        <v>0.1</v>
      </c>
      <c r="D77" s="321">
        <f>IF(C77="NA",0,B77*C77*'Table 18-Maint'!$B$48)</f>
        <v>1.708767123287671E-09</v>
      </c>
      <c r="E77" s="321">
        <f>IF(C77="NA",0,B77*C77*'Table 18-Maint'!$B$49)</f>
        <v>6.102739726027397E-10</v>
      </c>
      <c r="F77" s="322">
        <f>VLOOKUP(A77,'App H NC Tox criteria'!$A$7:$U$156,10,0)</f>
        <v>0.005</v>
      </c>
      <c r="G77" s="322" t="str">
        <f>VLOOKUP(A77,'App H C tox criteria'!$A$7:$J$151,6,0)</f>
        <v>NA</v>
      </c>
      <c r="H77" s="322">
        <f t="shared" si="8"/>
        <v>3.417534246575342E-07</v>
      </c>
      <c r="I77" s="385" t="str">
        <f t="shared" si="9"/>
        <v>NA</v>
      </c>
      <c r="J77" s="385"/>
      <c r="K77" s="10"/>
    </row>
    <row r="78" spans="1:10" ht="12" customHeight="1">
      <c r="A78" s="319" t="s">
        <v>702</v>
      </c>
      <c r="B78" s="386"/>
      <c r="C78" s="392"/>
      <c r="D78" s="386"/>
      <c r="E78" s="386"/>
      <c r="F78" s="381"/>
      <c r="G78" s="381"/>
      <c r="H78" s="381"/>
      <c r="I78" s="388"/>
      <c r="J78" s="385"/>
    </row>
    <row r="79" spans="1:10" ht="12" customHeight="1">
      <c r="A79" s="133" t="s">
        <v>589</v>
      </c>
      <c r="B79" s="321">
        <f>VLOOKUP(A79,'Table 10'!$A$5:$P$46,16,0)</f>
        <v>0.00105</v>
      </c>
      <c r="C79" s="391">
        <f>VLOOKUP(A79,'App H NC Tox criteria'!$A$7:$U$156,19,0)</f>
        <v>0.13</v>
      </c>
      <c r="D79" s="321">
        <f>IF(C79="NA",0,B79*C79*'Table 18-Maint'!$B$48)</f>
        <v>7.933561643835614E-10</v>
      </c>
      <c r="E79" s="321">
        <f>IF(C79="NA",0,B79*C79*'Table 18-Maint'!$B$49)</f>
        <v>2.833414872798434E-10</v>
      </c>
      <c r="F79" s="322">
        <f>VLOOKUP(A79,'App H NC Tox criteria'!$A$7:$U$156,10,0)</f>
        <v>0.06</v>
      </c>
      <c r="G79" s="322" t="str">
        <f>VLOOKUP(A79,'App H C tox criteria'!$A$7:$J$151,6,0)</f>
        <v>NA</v>
      </c>
      <c r="H79" s="322">
        <f aca="true" t="shared" si="10" ref="H79:H91">IF(K79="No","NA",IF(F79="NA","NA",IF(F79="NE","NA",D79/F79)))</f>
        <v>1.3222602739726025E-08</v>
      </c>
      <c r="I79" s="385" t="str">
        <f aca="true" t="shared" si="11" ref="I79:I91">IF(K79="No","NA",IF(G79="NA","NA",IF(G79="NE","NA",G79*E79)))</f>
        <v>NA</v>
      </c>
      <c r="J79" s="385"/>
    </row>
    <row r="80" spans="1:10" ht="12" customHeight="1">
      <c r="A80" s="320" t="s">
        <v>590</v>
      </c>
      <c r="B80" s="321">
        <f>VLOOKUP(A80,'Table 10'!$A$5:$P$46,16,0)</f>
        <v>0.00105</v>
      </c>
      <c r="C80" s="391">
        <f>VLOOKUP(A80,'App H NC Tox criteria'!$A$7:$U$156,19,0)</f>
        <v>0.13</v>
      </c>
      <c r="D80" s="321">
        <f>IF(C80="NA",0,B80*C80*'Table 18-Maint'!$B$48)</f>
        <v>7.933561643835614E-10</v>
      </c>
      <c r="E80" s="321">
        <f>IF(C80="NA",0,B80*C80*'Table 18-Maint'!$B$49)</f>
        <v>2.833414872798434E-10</v>
      </c>
      <c r="F80" s="322">
        <f>VLOOKUP(A80,'App H NC Tox criteria'!$A$7:$U$156,10,0)</f>
        <v>0.03</v>
      </c>
      <c r="G80" s="322" t="str">
        <f>VLOOKUP(A80,'App H C tox criteria'!$A$7:$J$151,6,0)</f>
        <v>NA</v>
      </c>
      <c r="H80" s="322">
        <f t="shared" si="10"/>
        <v>2.644520547945205E-08</v>
      </c>
      <c r="I80" s="385" t="str">
        <f t="shared" si="11"/>
        <v>NA</v>
      </c>
      <c r="J80" s="385"/>
    </row>
    <row r="81" spans="1:10" ht="12" customHeight="1">
      <c r="A81" s="320" t="s">
        <v>593</v>
      </c>
      <c r="B81" s="321">
        <f>VLOOKUP(A81,'Table 10'!$A$5:$P$46,16,0)</f>
        <v>0.00194</v>
      </c>
      <c r="C81" s="391">
        <f>VLOOKUP(A81,'App H NC Tox criteria'!$A$7:$U$156,19,0)</f>
        <v>0.13</v>
      </c>
      <c r="D81" s="321">
        <f>IF(C81="NA",0,B81*C81*'Table 18-Maint'!$B$48)</f>
        <v>1.4658199608610566E-09</v>
      </c>
      <c r="E81" s="321">
        <f>IF(C81="NA",0,B81*C81*'Table 18-Maint'!$B$49)</f>
        <v>5.235071288789488E-10</v>
      </c>
      <c r="F81" s="322">
        <f>VLOOKUP(A81,'App H NC Tox criteria'!$A$7:$U$156,10,0)</f>
        <v>0.3</v>
      </c>
      <c r="G81" s="322" t="str">
        <f>VLOOKUP(A81,'App H C tox criteria'!$A$7:$J$151,6,0)</f>
        <v>NA</v>
      </c>
      <c r="H81" s="322">
        <f t="shared" si="10"/>
        <v>4.886066536203522E-09</v>
      </c>
      <c r="I81" s="385" t="str">
        <f t="shared" si="11"/>
        <v>NA</v>
      </c>
      <c r="J81" s="385"/>
    </row>
    <row r="82" spans="1:10" ht="12" customHeight="1">
      <c r="A82" s="320" t="s">
        <v>73</v>
      </c>
      <c r="B82" s="321">
        <f>VLOOKUP(A82,'Table 10'!$A$5:$P$46,16,0)</f>
        <v>0.0104</v>
      </c>
      <c r="C82" s="391">
        <f>VLOOKUP(A82,'App H NC Tox criteria'!$A$7:$U$156,19,0)</f>
        <v>0.13</v>
      </c>
      <c r="D82" s="321">
        <f>IF(C82="NA",0,B82*C82*'Table 18-Maint'!$B$48)</f>
        <v>7.858003913894324E-09</v>
      </c>
      <c r="E82" s="321">
        <f>IF(C82="NA",0,B82*C82*'Table 18-Maint'!$B$49)</f>
        <v>2.8064299692479727E-09</v>
      </c>
      <c r="F82" s="322">
        <f>VLOOKUP(A82,'App H NC Tox criteria'!$A$7:$U$156,10,0)</f>
        <v>0.03</v>
      </c>
      <c r="G82" s="322">
        <f>VLOOKUP(A82,'App H C tox criteria'!$A$7:$J$151,6,0)</f>
        <v>0.73</v>
      </c>
      <c r="H82" s="322">
        <f t="shared" si="10"/>
        <v>2.619334637964775E-07</v>
      </c>
      <c r="I82" s="385">
        <f t="shared" si="11"/>
        <v>2.04869387755102E-09</v>
      </c>
      <c r="J82" s="385"/>
    </row>
    <row r="83" spans="1:10" ht="12" customHeight="1">
      <c r="A83" s="320" t="s">
        <v>77</v>
      </c>
      <c r="B83" s="321">
        <f>VLOOKUP(A83,'Table 10'!$A$5:$P$46,16,0)</f>
        <v>0.0125</v>
      </c>
      <c r="C83" s="391">
        <f>VLOOKUP(A83,'App H NC Tox criteria'!$A$7:$U$156,19,0)</f>
        <v>0.13</v>
      </c>
      <c r="D83" s="321">
        <f>IF(C83="NA",0,B83*C83*'Table 18-Maint'!$B$48)</f>
        <v>9.444716242661448E-09</v>
      </c>
      <c r="E83" s="321">
        <f>IF(C83="NA",0,B83*C83*'Table 18-Maint'!$B$49)</f>
        <v>3.3731129438076604E-09</v>
      </c>
      <c r="F83" s="322">
        <f>VLOOKUP(A83,'App H NC Tox criteria'!$A$7:$U$156,10,0)</f>
        <v>0.03</v>
      </c>
      <c r="G83" s="322">
        <f>VLOOKUP(A83,'App H C tox criteria'!$A$7:$J$151,6,0)</f>
        <v>7.3</v>
      </c>
      <c r="H83" s="322">
        <f t="shared" si="10"/>
        <v>3.1482387475538163E-07</v>
      </c>
      <c r="I83" s="385">
        <f t="shared" si="11"/>
        <v>2.462372448979592E-08</v>
      </c>
      <c r="J83" s="385"/>
    </row>
    <row r="84" spans="1:10" ht="12" customHeight="1">
      <c r="A84" s="320" t="s">
        <v>75</v>
      </c>
      <c r="B84" s="321">
        <f>VLOOKUP(A84,'Table 10'!$A$5:$P$46,16,0)</f>
        <v>0.028</v>
      </c>
      <c r="C84" s="391">
        <f>VLOOKUP(A84,'App H NC Tox criteria'!$A$7:$U$156,19,0)</f>
        <v>0.13</v>
      </c>
      <c r="D84" s="321">
        <f>IF(C84="NA",0,B84*C84*'Table 18-Maint'!$B$48)</f>
        <v>2.1156164383561642E-08</v>
      </c>
      <c r="E84" s="321">
        <f>IF(C84="NA",0,B84*C84*'Table 18-Maint'!$B$49)</f>
        <v>7.555772994129159E-09</v>
      </c>
      <c r="F84" s="322">
        <f>VLOOKUP(A84,'App H NC Tox criteria'!$A$7:$U$156,10,0)</f>
        <v>0.03</v>
      </c>
      <c r="G84" s="322">
        <f>VLOOKUP(A84,'App H C tox criteria'!$A$7:$J$151,6,0)</f>
        <v>0.73</v>
      </c>
      <c r="H84" s="322">
        <f t="shared" si="10"/>
        <v>7.052054794520547E-07</v>
      </c>
      <c r="I84" s="385">
        <f t="shared" si="11"/>
        <v>5.515714285714286E-09</v>
      </c>
      <c r="J84" s="385"/>
    </row>
    <row r="85" spans="1:10" ht="12" customHeight="1">
      <c r="A85" s="320" t="s">
        <v>465</v>
      </c>
      <c r="B85" s="321">
        <f>VLOOKUP(A85,'Table 10'!$A$5:$P$46,16,0)</f>
        <v>0.00606</v>
      </c>
      <c r="C85" s="391">
        <f>VLOOKUP(A85,'App H NC Tox criteria'!$A$7:$U$156,19,0)</f>
        <v>0.13</v>
      </c>
      <c r="D85" s="321">
        <f>IF(C85="NA",0,B85*C85*'Table 18-Maint'!$B$48)</f>
        <v>4.57879843444227E-09</v>
      </c>
      <c r="E85" s="321">
        <f>IF(C85="NA",0,B85*C85*'Table 18-Maint'!$B$49)</f>
        <v>1.6352851551579537E-09</v>
      </c>
      <c r="F85" s="322">
        <f>VLOOKUP(A85,'App H NC Tox criteria'!$A$7:$U$156,10,0)</f>
        <v>0.03</v>
      </c>
      <c r="G85" s="322" t="str">
        <f>VLOOKUP(A85,'App H C tox criteria'!$A$7:$J$151,6,0)</f>
        <v>NA</v>
      </c>
      <c r="H85" s="322">
        <f t="shared" si="10"/>
        <v>1.52626614481409E-07</v>
      </c>
      <c r="I85" s="385" t="str">
        <f t="shared" si="11"/>
        <v>NA</v>
      </c>
      <c r="J85" s="385"/>
    </row>
    <row r="86" spans="1:10" ht="12" customHeight="1">
      <c r="A86" s="320" t="s">
        <v>76</v>
      </c>
      <c r="B86" s="321">
        <f>VLOOKUP(A86,'Table 10'!$A$5:$P$46,16,0)</f>
        <v>0.00214</v>
      </c>
      <c r="C86" s="391">
        <f>VLOOKUP(A86,'App H NC Tox criteria'!$A$7:$U$156,19,0)</f>
        <v>0.13</v>
      </c>
      <c r="D86" s="321">
        <f>IF(C86="NA",0,B86*C86*'Table 18-Maint'!$B$48)</f>
        <v>1.6169354207436398E-09</v>
      </c>
      <c r="E86" s="321">
        <f>IF(C86="NA",0,B86*C86*'Table 18-Maint'!$B$49)</f>
        <v>5.774769359798714E-10</v>
      </c>
      <c r="F86" s="322">
        <f>VLOOKUP(A86,'App H NC Tox criteria'!$A$7:$U$156,10,0)</f>
        <v>0.03</v>
      </c>
      <c r="G86" s="322">
        <f>VLOOKUP(A86,'App H C tox criteria'!$A$7:$J$151,6,0)</f>
        <v>0.073</v>
      </c>
      <c r="H86" s="322">
        <f t="shared" si="10"/>
        <v>5.3897847358121326E-08</v>
      </c>
      <c r="I86" s="385">
        <f t="shared" si="11"/>
        <v>4.215581632653061E-11</v>
      </c>
      <c r="J86" s="385"/>
    </row>
    <row r="87" spans="1:10" ht="12" customHeight="1">
      <c r="A87" s="320" t="s">
        <v>74</v>
      </c>
      <c r="B87" s="321">
        <f>VLOOKUP(A87,'Table 10'!$A$5:$P$46,16,0)</f>
        <v>0.0201</v>
      </c>
      <c r="C87" s="391">
        <f>VLOOKUP(A87,'App H NC Tox criteria'!$A$7:$U$156,19,0)</f>
        <v>0.13</v>
      </c>
      <c r="D87" s="321">
        <f>IF(C87="NA",0,B87*C87*'Table 18-Maint'!$B$48)</f>
        <v>1.5187103718199605E-08</v>
      </c>
      <c r="E87" s="321">
        <f>IF(C87="NA",0,B87*C87*'Table 18-Maint'!$B$49)</f>
        <v>5.423965613642717E-09</v>
      </c>
      <c r="F87" s="322">
        <f>VLOOKUP(A87,'App H NC Tox criteria'!$A$7:$U$156,10,0)</f>
        <v>0.03</v>
      </c>
      <c r="G87" s="322">
        <f>VLOOKUP(A87,'App H C tox criteria'!$A$7:$J$151,6,0)</f>
        <v>0.0073</v>
      </c>
      <c r="H87" s="322">
        <f>IF(K87="No","NA",IF(F87="NA","NA",IF(F87="NE","NA",D87/F87)))</f>
        <v>5.062367906066535E-07</v>
      </c>
      <c r="I87" s="385">
        <f>IF(K87="No","NA",IF(G87="NA","NA",IF(G87="NE","NA",G87*E87)))</f>
        <v>3.9594948979591835E-11</v>
      </c>
      <c r="J87" s="385"/>
    </row>
    <row r="88" spans="1:10" ht="12" customHeight="1">
      <c r="A88" s="320" t="s">
        <v>341</v>
      </c>
      <c r="B88" s="321">
        <f>VLOOKUP(A88,'Table 10'!$A$5:$P$46,16,0)</f>
        <v>0.0118</v>
      </c>
      <c r="C88" s="391">
        <f>VLOOKUP(A88,'App H NC Tox criteria'!$A$7:$U$156,19,0)</f>
        <v>0.13</v>
      </c>
      <c r="D88" s="321">
        <f>IF(C88="NA",0,B88*C88*'Table 18-Maint'!$B$48)</f>
        <v>8.915812133072406E-09</v>
      </c>
      <c r="E88" s="321">
        <f>IF(C88="NA",0,B88*C88*'Table 18-Maint'!$B$49)</f>
        <v>3.184218618954431E-09</v>
      </c>
      <c r="F88" s="322">
        <f>VLOOKUP(A88,'App H NC Tox criteria'!$A$7:$U$156,10,0)</f>
        <v>0.03</v>
      </c>
      <c r="G88" s="322">
        <f>VLOOKUP(A88,'App H C tox criteria'!$A$7:$J$151,6,0)</f>
        <v>7.3</v>
      </c>
      <c r="H88" s="322">
        <f>IF(K88="No","NA",IF(F88="NA","NA",IF(F88="NE","NA",D88/F88)))</f>
        <v>2.971937377690802E-07</v>
      </c>
      <c r="I88" s="385">
        <f>IF(K88="No","NA",IF(G88="NA","NA",IF(G88="NE","NA",G88*E88)))</f>
        <v>2.3244795918367344E-08</v>
      </c>
      <c r="J88" s="385"/>
    </row>
    <row r="89" spans="1:10" ht="12" customHeight="1">
      <c r="A89" s="320" t="s">
        <v>78</v>
      </c>
      <c r="B89" s="321">
        <f>VLOOKUP(A89,'Table 10'!$A$5:$P$46,16,0)</f>
        <v>0.00586</v>
      </c>
      <c r="C89" s="391">
        <f>VLOOKUP(A89,'App H NC Tox criteria'!$A$7:$U$156,19,0)</f>
        <v>0.13</v>
      </c>
      <c r="D89" s="321">
        <f>IF(C89="NA",0,B89*C89*'Table 18-Maint'!$B$48)</f>
        <v>4.427682974559686E-09</v>
      </c>
      <c r="E89" s="321">
        <f>IF(C89="NA",0,B89*C89*'Table 18-Maint'!$B$49)</f>
        <v>1.581315348057031E-09</v>
      </c>
      <c r="F89" s="322">
        <f>VLOOKUP(A89,'App H NC Tox criteria'!$A$7:$U$156,10,0)</f>
        <v>0.03</v>
      </c>
      <c r="G89" s="322">
        <f>VLOOKUP(A89,'App H C tox criteria'!$A$7:$J$151,6,0)</f>
        <v>0.73</v>
      </c>
      <c r="H89" s="322">
        <f>IF(K89="No","NA",IF(F89="NA","NA",IF(F89="NE","NA",D89/F89)))</f>
        <v>1.4758943248532287E-07</v>
      </c>
      <c r="I89" s="385">
        <f>IF(K89="No","NA",IF(G89="NA","NA",IF(G89="NE","NA",G89*E89)))</f>
        <v>1.1543602040816326E-09</v>
      </c>
      <c r="J89" s="385"/>
    </row>
    <row r="90" spans="1:10" ht="12" customHeight="1">
      <c r="A90" s="320" t="s">
        <v>620</v>
      </c>
      <c r="B90" s="321">
        <f>VLOOKUP(A90,'Table 10'!$A$5:$P$46,16,0)</f>
        <v>0.00852</v>
      </c>
      <c r="C90" s="391">
        <f>VLOOKUP(A90,'App H NC Tox criteria'!$A$7:$U$156,19,0)</f>
        <v>0.13</v>
      </c>
      <c r="D90" s="321">
        <f>IF(C90="NA",0,B90*C90*'Table 18-Maint'!$B$48)</f>
        <v>6.437518590998043E-09</v>
      </c>
      <c r="E90" s="321">
        <f>IF(C90="NA",0,B90*C90*'Table 18-Maint'!$B$49)</f>
        <v>2.2991137824993012E-09</v>
      </c>
      <c r="F90" s="322">
        <f>VLOOKUP(A90,'App H NC Tox criteria'!$A$7:$U$156,10,0)</f>
        <v>0.03</v>
      </c>
      <c r="G90" s="322" t="str">
        <f>VLOOKUP(A90,'App H C tox criteria'!$A$7:$J$151,6,0)</f>
        <v>NA</v>
      </c>
      <c r="H90" s="322">
        <f>IF(K90="No","NA",IF(F90="NA","NA",IF(F90="NE","NA",D90/F90)))</f>
        <v>2.1458395303326812E-07</v>
      </c>
      <c r="I90" s="385" t="str">
        <f>IF(K90="No","NA",IF(G90="NA","NA",IF(G90="NE","NA",G90*E90)))</f>
        <v>NA</v>
      </c>
      <c r="J90" s="385"/>
    </row>
    <row r="91" spans="1:10" ht="12" customHeight="1">
      <c r="A91" s="320" t="s">
        <v>70</v>
      </c>
      <c r="B91" s="321">
        <f>VLOOKUP(A91,'Table 10'!$A$5:$P$46,16,0)</f>
        <v>0.0258</v>
      </c>
      <c r="C91" s="391">
        <f>VLOOKUP(A91,'App H NC Tox criteria'!$A$7:$U$156,19,0)</f>
        <v>0.13</v>
      </c>
      <c r="D91" s="321">
        <f>IF(C91="NA",0,B91*C91*'Table 18-Maint'!$B$48)</f>
        <v>1.9493894324853227E-08</v>
      </c>
      <c r="E91" s="321">
        <f>IF(C91="NA",0,B91*C91*'Table 18-Maint'!$B$49)</f>
        <v>6.96210511601901E-09</v>
      </c>
      <c r="F91" s="322">
        <f>VLOOKUP(A91,'App H NC Tox criteria'!$A$7:$U$156,10,0)</f>
        <v>0.03</v>
      </c>
      <c r="G91" s="322" t="str">
        <f>VLOOKUP(A91,'App H C tox criteria'!$A$7:$J$151,6,0)</f>
        <v>NA</v>
      </c>
      <c r="H91" s="322">
        <f t="shared" si="10"/>
        <v>6.497964774951076E-07</v>
      </c>
      <c r="I91" s="385" t="str">
        <f t="shared" si="11"/>
        <v>NA</v>
      </c>
      <c r="J91" s="385"/>
    </row>
    <row r="92" spans="1:11" s="133" customFormat="1" ht="12" customHeight="1">
      <c r="A92" s="319" t="s">
        <v>42</v>
      </c>
      <c r="B92" s="386"/>
      <c r="C92" s="392"/>
      <c r="D92" s="386"/>
      <c r="E92" s="386"/>
      <c r="F92" s="381"/>
      <c r="G92" s="381"/>
      <c r="H92" s="381"/>
      <c r="I92" s="388"/>
      <c r="J92" s="385"/>
      <c r="K92" s="10"/>
    </row>
    <row r="93" spans="1:11" s="133" customFormat="1" ht="12" customHeight="1">
      <c r="A93" s="133" t="s">
        <v>339</v>
      </c>
      <c r="B93" s="321">
        <f>VLOOKUP(A93,'Table 10'!$A$5:$P$46,16,0)</f>
        <v>0.23</v>
      </c>
      <c r="C93" s="391">
        <f>VLOOKUP(A93,'App H NC Tox criteria'!$A$7:$U$156,19,0)</f>
        <v>0.1</v>
      </c>
      <c r="D93" s="321">
        <f>IF(C93="NA",0,B93*C93*'Table 18-Maint'!$B$48)</f>
        <v>1.3367906066536203E-07</v>
      </c>
      <c r="E93" s="321">
        <f>IF(C93="NA",0,B93*C93*'Table 18-Maint'!$B$49)</f>
        <v>4.774252166620073E-08</v>
      </c>
      <c r="F93" s="322">
        <f>VLOOKUP(A93,'App H NC Tox criteria'!$A$7:$U$156,10,0)</f>
        <v>0.02</v>
      </c>
      <c r="G93" s="322">
        <f>VLOOKUP(A93,'App H C tox criteria'!$A$7:$J$151,6,0)</f>
        <v>0.014</v>
      </c>
      <c r="H93" s="322">
        <f>IF(K93="No","NA",IF(F93="NA","NA",IF(F93="NE","NA",D93/F93)))</f>
        <v>6.683953033268101E-06</v>
      </c>
      <c r="I93" s="385">
        <f>IF(K93="No","NA",IF(G93="NA","NA",IF(G93="NE","NA",G93*E93)))</f>
        <v>6.683953033268102E-10</v>
      </c>
      <c r="J93" s="385"/>
      <c r="K93" s="10"/>
    </row>
    <row r="94" spans="1:11" s="133" customFormat="1" ht="12" customHeight="1">
      <c r="A94" s="319" t="s">
        <v>41</v>
      </c>
      <c r="B94" s="386"/>
      <c r="C94" s="392"/>
      <c r="D94" s="386"/>
      <c r="E94" s="386"/>
      <c r="F94" s="381"/>
      <c r="G94" s="381"/>
      <c r="H94" s="381"/>
      <c r="I94" s="388"/>
      <c r="J94" s="385"/>
      <c r="K94" s="10"/>
    </row>
    <row r="95" spans="1:11" s="133" customFormat="1" ht="12" customHeight="1">
      <c r="A95" s="133" t="s">
        <v>248</v>
      </c>
      <c r="B95" s="321">
        <f>VLOOKUP(A95,'Table 10'!$A$5:$P$46,16,0)</f>
        <v>0.000687</v>
      </c>
      <c r="C95" s="391" t="str">
        <f>VLOOKUP(A95,'App H NC Tox criteria'!$A$7:$U$156,19,0)</f>
        <v>NA</v>
      </c>
      <c r="D95" s="321">
        <f>IF(C95="NA",0,B95*C95*'Table 18-Maint'!$B$48)</f>
        <v>0</v>
      </c>
      <c r="E95" s="321">
        <f>IF(C95="NA",0,B95*C95*'Table 18-Maint'!$B$49)</f>
        <v>0</v>
      </c>
      <c r="F95" s="322" t="str">
        <f>VLOOKUP(A95,'App H NC Tox criteria'!$A$7:$U$156,10,0)</f>
        <v>NA</v>
      </c>
      <c r="G95" s="322" t="str">
        <f>VLOOKUP(A95,'App H C tox criteria'!$A$7:$J$151,6,0)</f>
        <v>NA</v>
      </c>
      <c r="H95" s="322" t="str">
        <f>IF(K95="No","NA",IF(F95="NA","NA",IF(F95="NE","NA",D95/F95)))</f>
        <v>NA</v>
      </c>
      <c r="I95" s="385" t="str">
        <f>IF(K95="No","NA",IF(G95="NA","NA",IF(G95="NE","NA",G95*E95)))</f>
        <v>NA</v>
      </c>
      <c r="J95" s="385"/>
      <c r="K95" s="10"/>
    </row>
    <row r="96" spans="1:11" s="133" customFormat="1" ht="12" customHeight="1">
      <c r="A96" s="133" t="s">
        <v>895</v>
      </c>
      <c r="B96" s="321">
        <f>VLOOKUP(A96,'Table 10'!$A$5:$P$46,16,0)</f>
        <v>0.00987</v>
      </c>
      <c r="C96" s="391" t="str">
        <f>VLOOKUP(A96,'App H NC Tox criteria'!$A$7:$U$156,19,0)</f>
        <v>NA</v>
      </c>
      <c r="D96" s="321">
        <f>IF(C96="NA",0,B96*C96*'Table 18-Maint'!$B$48)</f>
        <v>0</v>
      </c>
      <c r="E96" s="321">
        <f>IF(C96="NA",0,B96*C96*'Table 18-Maint'!$B$49)</f>
        <v>0</v>
      </c>
      <c r="F96" s="322">
        <f>VLOOKUP(A96,'App H NC Tox criteria'!$A$7:$U$156,10,0)</f>
        <v>0.06</v>
      </c>
      <c r="G96" s="322">
        <f>VLOOKUP(A96,'App H C tox criteria'!$A$7:$J$151,6,0)</f>
        <v>0.0075</v>
      </c>
      <c r="H96" s="322">
        <f>IF(K96="No","NA",IF(F96="NA","NA",IF(F96="NE","NA",D96/F96)))</f>
        <v>0</v>
      </c>
      <c r="I96" s="385">
        <f>IF(K96="No","NA",IF(G96="NA","NA",IF(G96="NE","NA",G96*E96)))</f>
        <v>0</v>
      </c>
      <c r="J96" s="389"/>
      <c r="K96" s="10"/>
    </row>
    <row r="97" spans="1:10" ht="12" customHeight="1">
      <c r="A97" s="133" t="s">
        <v>204</v>
      </c>
      <c r="B97" s="321">
        <f>VLOOKUP(A97,'Table 10'!$A$5:$P$46,16,0)</f>
        <v>6.48E-05</v>
      </c>
      <c r="C97" s="391" t="str">
        <f>VLOOKUP(A97,'App H NC Tox criteria'!$A$7:$U$156,19,0)</f>
        <v>NA</v>
      </c>
      <c r="D97" s="321">
        <f>IF(C97="NA",0,B97*C97*'Table 18-Maint'!$B$48)</f>
        <v>0</v>
      </c>
      <c r="E97" s="321">
        <f>IF(C97="NA",0,B97*C97*'Table 18-Maint'!$B$49)</f>
        <v>0</v>
      </c>
      <c r="F97" s="322">
        <f>VLOOKUP(A97,'App H NC Tox criteria'!$A$7:$U$156,10,0)</f>
        <v>0.1</v>
      </c>
      <c r="G97" s="322">
        <f>VLOOKUP(A97,'App H C tox criteria'!$A$7:$J$151,6,0)</f>
        <v>0.011</v>
      </c>
      <c r="H97" s="322">
        <f>IF(K97="No","NA",IF(F97="NA","NA",IF(F97="NE","NA",D97/F97)))</f>
        <v>0</v>
      </c>
      <c r="I97" s="385">
        <f>IF(K97="No","NA",IF(G97="NA","NA",IF(G97="NE","NA",G97*E97)))</f>
        <v>0</v>
      </c>
      <c r="J97" s="385"/>
    </row>
    <row r="98" spans="1:10" ht="12" customHeight="1">
      <c r="A98" s="318" t="s">
        <v>169</v>
      </c>
      <c r="B98" s="11"/>
      <c r="D98" s="11"/>
      <c r="E98" s="11"/>
      <c r="F98" s="11"/>
      <c r="G98" s="11"/>
      <c r="H98" s="321">
        <f>SUM(H56:H97)</f>
        <v>0.000771491378923679</v>
      </c>
      <c r="I98" s="385">
        <f>SUM(I56:I97)</f>
        <v>5.904839148098965E-08</v>
      </c>
      <c r="J98" s="385"/>
    </row>
    <row r="99" spans="2:8" ht="12.75">
      <c r="B99" s="11"/>
      <c r="H99" s="12"/>
    </row>
    <row r="100" spans="1:10" ht="12" customHeight="1">
      <c r="A100" s="371" t="s">
        <v>746</v>
      </c>
      <c r="B100" s="386"/>
      <c r="C100" s="372"/>
      <c r="D100" s="372"/>
      <c r="E100" s="372"/>
      <c r="F100" s="372"/>
      <c r="G100" s="372"/>
      <c r="H100" s="373"/>
      <c r="I100" s="372"/>
      <c r="J100" s="373"/>
    </row>
    <row r="101" spans="1:9" ht="12.75">
      <c r="A101" s="327"/>
      <c r="B101" s="386"/>
      <c r="C101" s="372"/>
      <c r="D101" s="372"/>
      <c r="E101" s="372"/>
      <c r="F101" s="372"/>
      <c r="G101" s="372"/>
      <c r="H101" s="373"/>
      <c r="I101" s="372"/>
    </row>
    <row r="102" spans="1:10" ht="12" customHeight="1">
      <c r="A102" s="374" t="s">
        <v>708</v>
      </c>
      <c r="B102" s="390"/>
      <c r="C102" s="374"/>
      <c r="D102" s="374"/>
      <c r="E102" s="374"/>
      <c r="F102" s="374"/>
      <c r="G102" s="374"/>
      <c r="H102" s="374"/>
      <c r="I102" s="374"/>
      <c r="J102" s="374"/>
    </row>
    <row r="103" spans="1:10" ht="12" customHeight="1">
      <c r="A103" s="382"/>
      <c r="B103" s="381"/>
      <c r="C103" s="382"/>
      <c r="D103" s="382"/>
      <c r="E103" s="382"/>
      <c r="F103" s="380"/>
      <c r="G103" s="382"/>
      <c r="H103" s="382"/>
      <c r="I103" s="382"/>
      <c r="J103" s="382"/>
    </row>
    <row r="104" spans="2:10" ht="12" customHeight="1">
      <c r="B104" s="321" t="s">
        <v>160</v>
      </c>
      <c r="C104" s="376" t="s">
        <v>172</v>
      </c>
      <c r="D104" s="376" t="s">
        <v>160</v>
      </c>
      <c r="E104" s="376" t="s">
        <v>162</v>
      </c>
      <c r="F104" s="376" t="s">
        <v>163</v>
      </c>
      <c r="G104" s="376" t="s">
        <v>709</v>
      </c>
      <c r="H104" s="376" t="s">
        <v>710</v>
      </c>
      <c r="I104" s="12" t="s">
        <v>64</v>
      </c>
      <c r="J104" s="376" t="s">
        <v>66</v>
      </c>
    </row>
    <row r="105" spans="1:10" ht="12" customHeight="1">
      <c r="A105" s="377" t="s">
        <v>68</v>
      </c>
      <c r="B105" s="336" t="s">
        <v>129</v>
      </c>
      <c r="C105" s="378" t="s">
        <v>179</v>
      </c>
      <c r="D105" s="378" t="s">
        <v>180</v>
      </c>
      <c r="E105" s="378" t="s">
        <v>180</v>
      </c>
      <c r="F105" s="378" t="s">
        <v>718</v>
      </c>
      <c r="G105" s="378" t="s">
        <v>711</v>
      </c>
      <c r="H105" s="135" t="s">
        <v>717</v>
      </c>
      <c r="I105" s="379" t="s">
        <v>166</v>
      </c>
      <c r="J105" s="378" t="s">
        <v>166</v>
      </c>
    </row>
    <row r="106" spans="1:10" ht="12" customHeight="1">
      <c r="A106" s="319" t="s">
        <v>699</v>
      </c>
      <c r="B106" s="386"/>
      <c r="C106" s="381"/>
      <c r="D106" s="386"/>
      <c r="E106" s="386"/>
      <c r="F106" s="386"/>
      <c r="G106" s="381"/>
      <c r="H106" s="381"/>
      <c r="I106" s="381"/>
      <c r="J106" s="393"/>
    </row>
    <row r="107" spans="1:10" ht="12" customHeight="1">
      <c r="A107" s="328" t="s">
        <v>701</v>
      </c>
      <c r="B107" s="321">
        <f>VLOOKUP(A107,'Table 10'!$A$5:$P$46,16,0)</f>
        <v>0.399</v>
      </c>
      <c r="C107" s="322">
        <f>VLOOKUP(A107,'App H Outdoor Air'!$A$6:$D$47,3,FALSE)</f>
        <v>1.981731586727173E-05</v>
      </c>
      <c r="D107" s="321">
        <f>B107*C107</f>
        <v>7.90710903104142E-06</v>
      </c>
      <c r="E107" s="321">
        <f>D107*'Table 18-Maint'!$B$50</f>
        <v>1.6247484310359082E-06</v>
      </c>
      <c r="F107" s="321">
        <f>D107*'Table 18-Maint'!$B$51*1000</f>
        <v>0.0005802672967985386</v>
      </c>
      <c r="G107" s="322">
        <f>VLOOKUP(A107,'App H NC Tox criteria'!$A$7:$U$156,3,0)</f>
        <v>0.0098</v>
      </c>
      <c r="H107" s="322">
        <f>VLOOKUP(A107,'App H C tox criteria'!$A$7:$J$151,3,0)</f>
        <v>1.3E-05</v>
      </c>
      <c r="I107" s="322">
        <f>IF(K107="No","NA",IF($G107="NA","NA",IF($G107="NE","NA",E107/$G107)))</f>
        <v>0.0001657906562281539</v>
      </c>
      <c r="J107" s="323">
        <f>IF(K107="No","NA",IF($H107="NA","NA",IF($H107="NE","NA",$H107*F107)))</f>
        <v>7.543474858381002E-09</v>
      </c>
    </row>
    <row r="108" spans="1:10" ht="12.75">
      <c r="A108" s="319" t="s">
        <v>854</v>
      </c>
      <c r="B108" s="386"/>
      <c r="C108" s="381"/>
      <c r="D108" s="386"/>
      <c r="E108" s="386"/>
      <c r="F108" s="386"/>
      <c r="G108" s="381"/>
      <c r="H108" s="381"/>
      <c r="I108" s="381"/>
      <c r="J108" s="393"/>
    </row>
    <row r="109" spans="1:10" ht="12" customHeight="1">
      <c r="A109" s="328" t="s">
        <v>856</v>
      </c>
      <c r="B109" s="321">
        <f>VLOOKUP(A109,'Table 10'!$A$5:$P$46,16,0)</f>
        <v>2.15</v>
      </c>
      <c r="C109" s="322">
        <f>VLOOKUP(A109,'App H Outdoor Air'!$A$6:$D$47,3,FALSE)</f>
        <v>1.0493456545521097E-09</v>
      </c>
      <c r="D109" s="321">
        <f>B109*C109</f>
        <v>2.2560931572870356E-09</v>
      </c>
      <c r="E109" s="321">
        <f>D109*'Table 18-Maint'!$B$50</f>
        <v>4.635807857439114E-10</v>
      </c>
      <c r="F109" s="321">
        <f>D109*'Table 18-Maint'!$B$51*1000</f>
        <v>1.655645663371112E-07</v>
      </c>
      <c r="G109" s="322">
        <f>VLOOKUP(A109,'App H NC Tox criteria'!$A$7:$U$156,3,0)</f>
        <v>0.1</v>
      </c>
      <c r="H109" s="322" t="str">
        <f>VLOOKUP(A109,'App H C tox criteria'!$A$7:$J$151,3,0)</f>
        <v>NA</v>
      </c>
      <c r="I109" s="322">
        <f>IF(K109="No","NA",IF($G109="NA","NA",IF($G109="NE","NA",E109/$G109)))</f>
        <v>4.635807857439113E-09</v>
      </c>
      <c r="J109" s="323" t="str">
        <f>IF(K109="No","NA",IF($H109="NA","NA",IF($H109="NE","NA",$H109*F109)))</f>
        <v>NA</v>
      </c>
    </row>
    <row r="110" spans="1:10" ht="12" customHeight="1">
      <c r="A110" s="328" t="s">
        <v>98</v>
      </c>
      <c r="B110" s="321">
        <f>VLOOKUP(A110,'Table 10'!$A$5:$P$46,16,0)</f>
        <v>0.202</v>
      </c>
      <c r="C110" s="322">
        <f>VLOOKUP(A110,'App H Outdoor Air'!$A$6:$D$47,3,FALSE)</f>
        <v>1.0493456545521097E-09</v>
      </c>
      <c r="D110" s="321">
        <f aca="true" t="shared" si="12" ref="D110:D115">B110*C110</f>
        <v>2.1196782221952618E-10</v>
      </c>
      <c r="E110" s="321">
        <f>D110*'Table 18-Maint'!$B$50</f>
        <v>4.3555031962916334E-11</v>
      </c>
      <c r="F110" s="321">
        <f>D110*'Table 18-Maint'!$B$51*1000</f>
        <v>1.5555368558184406E-08</v>
      </c>
      <c r="G110" s="322">
        <f>VLOOKUP(A110,'App H NC Tox criteria'!$A$7:$U$156,3,0)</f>
        <v>1.5E-05</v>
      </c>
      <c r="H110" s="322">
        <f>VLOOKUP(A110,'App H C tox criteria'!$A$7:$J$151,3,0)</f>
        <v>0.0018</v>
      </c>
      <c r="I110" s="322">
        <f aca="true" t="shared" si="13" ref="I110:I115">IF(K110="No","NA",IF($G110="NA","NA",IF($G110="NE","NA",E110/$G110)))</f>
        <v>2.9036687975277553E-06</v>
      </c>
      <c r="J110" s="323">
        <f aca="true" t="shared" si="14" ref="J110:J115">IF(K110="No","NA",IF($H110="NA","NA",IF($H110="NE","NA",$H110*F110)))</f>
        <v>2.7999663404731932E-11</v>
      </c>
    </row>
    <row r="111" spans="1:10" ht="12" customHeight="1">
      <c r="A111" s="328" t="s">
        <v>857</v>
      </c>
      <c r="B111" s="321">
        <f>VLOOKUP(A111,'Table 10'!$A$5:$P$46,16,0)</f>
        <v>0.721</v>
      </c>
      <c r="C111" s="322">
        <f>VLOOKUP(A111,'App H Outdoor Air'!$A$6:$D$47,3,FALSE)</f>
        <v>1.0493456545521097E-09</v>
      </c>
      <c r="D111" s="321">
        <f t="shared" si="12"/>
        <v>7.565782169320711E-10</v>
      </c>
      <c r="E111" s="321">
        <f>D111*'Table 18-Maint'!$B$50</f>
        <v>1.5546127745179543E-10</v>
      </c>
      <c r="F111" s="321">
        <f>D111*'Table 18-Maint'!$B$51*1000</f>
        <v>5.5521884804212654E-08</v>
      </c>
      <c r="G111" s="322">
        <f>VLOOKUP(A111,'App H NC Tox criteria'!$A$7:$U$156,3,0)</f>
        <v>0.0008</v>
      </c>
      <c r="H111" s="322" t="str">
        <f>VLOOKUP(A111,'App H C tox criteria'!$A$7:$J$151,3,0)</f>
        <v>NA</v>
      </c>
      <c r="I111" s="322">
        <f t="shared" si="13"/>
        <v>1.9432659681474427E-07</v>
      </c>
      <c r="J111" s="323" t="str">
        <f t="shared" si="14"/>
        <v>NA</v>
      </c>
    </row>
    <row r="112" spans="1:10" ht="12" customHeight="1">
      <c r="A112" s="328" t="s">
        <v>342</v>
      </c>
      <c r="B112" s="321">
        <f>VLOOKUP(A112,'Table 10'!$A$5:$P$46,16,0)</f>
        <v>0.795</v>
      </c>
      <c r="C112" s="322">
        <f>VLOOKUP(A112,'App H Outdoor Air'!$A$6:$D$47,3,FALSE)</f>
        <v>1.0493456545521097E-09</v>
      </c>
      <c r="D112" s="321">
        <f t="shared" si="12"/>
        <v>8.342297953689272E-10</v>
      </c>
      <c r="E112" s="321">
        <f>D112*'Table 18-Maint'!$B$50</f>
        <v>1.7141708124019053E-10</v>
      </c>
      <c r="F112" s="321">
        <f>D112*'Table 18-Maint'!$B$51*1000</f>
        <v>6.12203861572109E-08</v>
      </c>
      <c r="G112" s="322" t="str">
        <f>VLOOKUP(A112,'App H NC Tox criteria'!$A$7:$U$156,3,0)</f>
        <v>NA</v>
      </c>
      <c r="H112" s="322" t="str">
        <f>VLOOKUP(A112,'App H C tox criteria'!$A$7:$J$151,3,0)</f>
        <v>NA</v>
      </c>
      <c r="I112" s="322" t="str">
        <f t="shared" si="13"/>
        <v>NA</v>
      </c>
      <c r="J112" s="323" t="str">
        <f t="shared" si="14"/>
        <v>NA</v>
      </c>
    </row>
    <row r="113" spans="1:11" s="133" customFormat="1" ht="12" customHeight="1">
      <c r="A113" s="328" t="s">
        <v>128</v>
      </c>
      <c r="B113" s="321">
        <f>VLOOKUP(A113,'Table 10'!$A$5:$P$46,16,0)</f>
        <v>0.0445</v>
      </c>
      <c r="C113" s="322">
        <f>VLOOKUP(A113,'App H Outdoor Air'!$A$6:$D$47,3,FALSE)</f>
        <v>1.0493456545521097E-09</v>
      </c>
      <c r="D113" s="321">
        <f t="shared" si="12"/>
        <v>4.669588162756888E-11</v>
      </c>
      <c r="E113" s="321">
        <f>D113*'Table 18-Maint'!$B$50</f>
        <v>9.595044170048399E-12</v>
      </c>
      <c r="F113" s="321">
        <f>D113*'Table 18-Maint'!$B$51*1000</f>
        <v>3.426801489303E-09</v>
      </c>
      <c r="G113" s="322" t="str">
        <f>VLOOKUP(A113,'App H NC Tox criteria'!$A$7:$U$156,3,0)</f>
        <v>NA</v>
      </c>
      <c r="H113" s="322" t="str">
        <f>VLOOKUP(A113,'App H C tox criteria'!$A$7:$J$151,3,0)</f>
        <v>NA</v>
      </c>
      <c r="I113" s="322" t="str">
        <f t="shared" si="13"/>
        <v>NA</v>
      </c>
      <c r="J113" s="323" t="str">
        <f t="shared" si="14"/>
        <v>NA</v>
      </c>
      <c r="K113" s="10"/>
    </row>
    <row r="114" spans="1:11" s="133" customFormat="1" ht="12" customHeight="1">
      <c r="A114" s="328" t="s">
        <v>124</v>
      </c>
      <c r="B114" s="321">
        <f>VLOOKUP(A114,'Table 10'!$A$5:$P$46,16,0)</f>
        <v>19.2</v>
      </c>
      <c r="C114" s="322">
        <f>VLOOKUP(A114,'App H Outdoor Air'!$A$6:$D$47,3,FALSE)</f>
        <v>1.0493456545521097E-09</v>
      </c>
      <c r="D114" s="321">
        <f>B114*C114</f>
        <v>2.0147436567400506E-08</v>
      </c>
      <c r="E114" s="321">
        <f>D114*'Table 18-Maint'!$B$50</f>
        <v>4.139884226178186E-09</v>
      </c>
      <c r="F114" s="321">
        <f>D114*'Table 18-Maint'!$B$51*1000</f>
        <v>1.4785300807779237E-06</v>
      </c>
      <c r="G114" s="322">
        <f>VLOOKUP(A114,'App H NC Tox criteria'!$A$7:$U$156,3,0)</f>
        <v>9E-05</v>
      </c>
      <c r="H114" s="322">
        <f>VLOOKUP(A114,'App H C tox criteria'!$A$7:$J$151,3,0)</f>
        <v>0.00026</v>
      </c>
      <c r="I114" s="322">
        <f>IF(K114="No","NA",IF($G114="NA","NA",IF($G114="NE","NA",E114/$G114)))</f>
        <v>4.599871362420206E-05</v>
      </c>
      <c r="J114" s="323">
        <f>IF(K114="No","NA",IF($H114="NA","NA",IF($H114="NE","NA",$H114*F114)))</f>
        <v>3.844178210022601E-10</v>
      </c>
      <c r="K114" s="10"/>
    </row>
    <row r="115" spans="1:11" s="133" customFormat="1" ht="12" customHeight="1">
      <c r="A115" s="328" t="s">
        <v>858</v>
      </c>
      <c r="B115" s="321">
        <f>VLOOKUP(A115,'Table 10'!$A$5:$P$46,16,0)</f>
        <v>33.8</v>
      </c>
      <c r="C115" s="322">
        <f>VLOOKUP(A115,'App H Outdoor Air'!$A$6:$D$47,3,FALSE)</f>
        <v>1.0493456545521097E-09</v>
      </c>
      <c r="D115" s="321">
        <f t="shared" si="12"/>
        <v>3.5467883123861306E-08</v>
      </c>
      <c r="E115" s="321">
        <f>D115*'Table 18-Maint'!$B$50</f>
        <v>7.2879211898345146E-09</v>
      </c>
      <c r="F115" s="321">
        <f>D115*'Table 18-Maint'!$B$51*1000</f>
        <v>2.6028289963694695E-06</v>
      </c>
      <c r="G115" s="322" t="str">
        <f>VLOOKUP(A115,'App H NC Tox criteria'!$A$7:$U$156,3,0)</f>
        <v>NA</v>
      </c>
      <c r="H115" s="322" t="str">
        <f>VLOOKUP(A115,'App H C tox criteria'!$A$7:$J$151,3,0)</f>
        <v>NA</v>
      </c>
      <c r="I115" s="322" t="str">
        <f t="shared" si="13"/>
        <v>NA</v>
      </c>
      <c r="J115" s="323" t="str">
        <f t="shared" si="14"/>
        <v>NA</v>
      </c>
      <c r="K115" s="10"/>
    </row>
    <row r="116" spans="1:11" s="133" customFormat="1" ht="12" customHeight="1">
      <c r="A116" s="328" t="s">
        <v>918</v>
      </c>
      <c r="B116" s="321">
        <f>VLOOKUP(A116,'Table 10'!$A$5:$P$46,16,0)</f>
        <v>0.624</v>
      </c>
      <c r="C116" s="322">
        <f>VLOOKUP(A116,'App H Outdoor Air'!$A$6:$D$47,3,FALSE)</f>
        <v>1.0493456545521097E-09</v>
      </c>
      <c r="D116" s="321">
        <f>B116*C116</f>
        <v>6.547916884405164E-10</v>
      </c>
      <c r="E116" s="321">
        <f>D116*'Table 18-Maint'!$B$50</f>
        <v>1.3454623735079105E-10</v>
      </c>
      <c r="F116" s="321">
        <f>D116*'Table 18-Maint'!$B$51*1000</f>
        <v>4.8052227625282516E-08</v>
      </c>
      <c r="G116" s="322" t="str">
        <f>VLOOKUP(A116,'App H NC Tox criteria'!$A$7:$U$156,3,0)</f>
        <v>NA</v>
      </c>
      <c r="H116" s="322" t="str">
        <f>VLOOKUP(A116,'App H C tox criteria'!$A$7:$J$151,3,0)</f>
        <v>NA</v>
      </c>
      <c r="I116" s="322" t="str">
        <f>IF(K116="No","NA",IF($G116="NA","NA",IF($G116="NE","NA",E116/$G116)))</f>
        <v>NA</v>
      </c>
      <c r="J116" s="323" t="str">
        <f>IF(K116="No","NA",IF($H116="NA","NA",IF($H116="NE","NA",$H116*F116)))</f>
        <v>NA</v>
      </c>
      <c r="K116" s="10"/>
    </row>
    <row r="117" spans="1:11" s="133" customFormat="1" ht="12" customHeight="1">
      <c r="A117" s="328" t="s">
        <v>241</v>
      </c>
      <c r="B117" s="321">
        <f>VLOOKUP(A117,'Table 10'!$A$5:$P$46,16,0)</f>
        <v>7.41</v>
      </c>
      <c r="C117" s="322">
        <f>VLOOKUP(A117,'App H Outdoor Air'!$A$6:$D$47,3,FALSE)</f>
        <v>1.0493456545521097E-09</v>
      </c>
      <c r="D117" s="321">
        <f>B117*C117</f>
        <v>7.775651300231133E-09</v>
      </c>
      <c r="E117" s="321">
        <f>D117*'Table 18-Maint'!$B$50</f>
        <v>1.5977365685406438E-09</v>
      </c>
      <c r="F117" s="321">
        <f>D117*'Table 18-Maint'!$B$51*1000</f>
        <v>5.706202030502299E-07</v>
      </c>
      <c r="G117" s="322" t="str">
        <f>VLOOKUP(A117,'App H NC Tox criteria'!$A$7:$U$156,3,0)</f>
        <v>NA</v>
      </c>
      <c r="H117" s="322" t="str">
        <f>VLOOKUP(A117,'App H C tox criteria'!$A$7:$J$151,3,0)</f>
        <v>NA</v>
      </c>
      <c r="I117" s="322" t="str">
        <f>IF(K117="No","NA",IF($G117="NA","NA",IF($G117="NE","NA",E117/$G117)))</f>
        <v>NA</v>
      </c>
      <c r="J117" s="323" t="str">
        <f>IF(K117="No","NA",IF($H117="NA","NA",IF($H117="NE","NA",$H117*F117)))</f>
        <v>NA</v>
      </c>
      <c r="K117" s="10"/>
    </row>
    <row r="118" spans="1:11" s="133" customFormat="1" ht="12" customHeight="1">
      <c r="A118" s="328" t="s">
        <v>91</v>
      </c>
      <c r="B118" s="321">
        <f>VLOOKUP(A118,'Table 10'!$A$5:$P$46,16,0)</f>
        <v>74</v>
      </c>
      <c r="C118" s="322">
        <f>VLOOKUP(A118,'App H Outdoor Air'!$A$6:$D$47,3,FALSE)</f>
        <v>1.0493456545521097E-09</v>
      </c>
      <c r="D118" s="321">
        <f>B118*C118</f>
        <v>7.765157843685612E-08</v>
      </c>
      <c r="E118" s="321">
        <f>D118*'Table 18-Maint'!$B$50</f>
        <v>1.5955803788395094E-08</v>
      </c>
      <c r="F118" s="321">
        <f>D118*'Table 18-Maint'!$B$51*1000</f>
        <v>5.698501352998247E-06</v>
      </c>
      <c r="G118" s="322" t="str">
        <f>VLOOKUP(A118,'App H NC Tox criteria'!$A$7:$U$156,3,0)</f>
        <v>NA</v>
      </c>
      <c r="H118" s="322" t="str">
        <f>VLOOKUP(A118,'App H C tox criteria'!$A$7:$J$151,3,0)</f>
        <v>NA</v>
      </c>
      <c r="I118" s="322" t="str">
        <f>IF(K118="No","NA",IF($G118="NA","NA",IF($G118="NE","NA",E118/$G118)))</f>
        <v>NA</v>
      </c>
      <c r="J118" s="323" t="str">
        <f>IF(K118="No","NA",IF($H118="NA","NA",IF($H118="NE","NA",$H118*F118)))</f>
        <v>NA</v>
      </c>
      <c r="K118" s="10"/>
    </row>
    <row r="119" spans="1:11" s="133" customFormat="1" ht="12" customHeight="1">
      <c r="A119" s="319" t="s">
        <v>40</v>
      </c>
      <c r="B119" s="386"/>
      <c r="C119" s="381"/>
      <c r="D119" s="386"/>
      <c r="E119" s="386"/>
      <c r="F119" s="386"/>
      <c r="G119" s="381"/>
      <c r="H119" s="381"/>
      <c r="I119" s="381"/>
      <c r="J119" s="393"/>
      <c r="K119" s="10"/>
    </row>
    <row r="120" spans="1:11" s="133" customFormat="1" ht="12" customHeight="1">
      <c r="A120" s="133" t="s">
        <v>525</v>
      </c>
      <c r="B120" s="321">
        <f>VLOOKUP(A120,'Table 10'!$A$5:$P$46,16,0)</f>
        <v>0.00385</v>
      </c>
      <c r="C120" s="322">
        <f>VLOOKUP(A120,'App H Outdoor Air'!$A$6:$D$47,3,FALSE)</f>
        <v>1.0493456545521097E-09</v>
      </c>
      <c r="D120" s="321">
        <f aca="true" t="shared" si="15" ref="D120:D128">B120*C120</f>
        <v>4.0399807700256225E-12</v>
      </c>
      <c r="E120" s="321">
        <f>D120*'Table 18-Maint'!$B$50</f>
        <v>8.301330349367717E-13</v>
      </c>
      <c r="F120" s="321">
        <f>D120*'Table 18-Maint'!$B$51*1000</f>
        <v>2.9647608390598987E-10</v>
      </c>
      <c r="G120" s="322" t="str">
        <f>VLOOKUP(A120,'App H NC Tox criteria'!$A$7:$U$156,3,0)</f>
        <v>NA</v>
      </c>
      <c r="H120" s="322">
        <f>VLOOKUP(A120,'App H C tox criteria'!$A$7:$J$151,3,0)</f>
        <v>9.7E-05</v>
      </c>
      <c r="I120" s="322" t="str">
        <f aca="true" t="shared" si="16" ref="I120:I128">IF(K120="No","NA",IF($G120="NA","NA",IF($G120="NE","NA",E120/$G120)))</f>
        <v>NA</v>
      </c>
      <c r="J120" s="323">
        <f aca="true" t="shared" si="17" ref="J120:J128">IF(K120="No","NA",IF($H120="NA","NA",IF($H120="NE","NA",$H120*F120)))</f>
        <v>2.8758180138881015E-14</v>
      </c>
      <c r="K120" s="10"/>
    </row>
    <row r="121" spans="1:11" s="133" customFormat="1" ht="12" customHeight="1">
      <c r="A121" s="133" t="s">
        <v>560</v>
      </c>
      <c r="B121" s="321">
        <f>VLOOKUP(A121,'Table 10'!$A$5:$P$46,16,0)</f>
        <v>0.000724</v>
      </c>
      <c r="C121" s="322">
        <f>VLOOKUP(A121,'App H Outdoor Air'!$A$6:$D$47,3,FALSE)</f>
        <v>1.0493456545521097E-09</v>
      </c>
      <c r="D121" s="321">
        <f t="shared" si="15"/>
        <v>7.597262538957274E-13</v>
      </c>
      <c r="E121" s="321">
        <f>D121*'Table 18-Maint'!$B$50</f>
        <v>1.5610813436213577E-13</v>
      </c>
      <c r="F121" s="321">
        <f>D121*'Table 18-Maint'!$B$51*1000</f>
        <v>5.5752905129334204E-11</v>
      </c>
      <c r="G121" s="322" t="str">
        <f>VLOOKUP(A121,'App H NC Tox criteria'!$A$7:$U$156,3,0)</f>
        <v>NA</v>
      </c>
      <c r="H121" s="322">
        <f>VLOOKUP(A121,'App H C tox criteria'!$A$7:$J$151,3,0)</f>
        <v>6.9E-05</v>
      </c>
      <c r="I121" s="322" t="str">
        <f t="shared" si="16"/>
        <v>NA</v>
      </c>
      <c r="J121" s="323">
        <f t="shared" si="17"/>
        <v>3.84695045392406E-15</v>
      </c>
      <c r="K121" s="10"/>
    </row>
    <row r="122" spans="1:11" s="133" customFormat="1" ht="12" customHeight="1">
      <c r="A122" s="133" t="s">
        <v>526</v>
      </c>
      <c r="B122" s="321">
        <f>VLOOKUP(A122,'Table 10'!$A$5:$P$46,16,0)</f>
        <v>0.00988</v>
      </c>
      <c r="C122" s="322">
        <f>VLOOKUP(A122,'App H Outdoor Air'!$A$6:$D$47,3,FALSE)</f>
        <v>1.0493456545521097E-09</v>
      </c>
      <c r="D122" s="321">
        <f t="shared" si="15"/>
        <v>1.0367535066974844E-11</v>
      </c>
      <c r="E122" s="321">
        <f>D122*'Table 18-Maint'!$B$50</f>
        <v>2.1303154247208584E-12</v>
      </c>
      <c r="F122" s="321">
        <f>D122*'Table 18-Maint'!$B$51*1000</f>
        <v>7.608269374003065E-10</v>
      </c>
      <c r="G122" s="322" t="str">
        <f>VLOOKUP(A122,'App H NC Tox criteria'!$A$7:$U$156,3,0)</f>
        <v>NA</v>
      </c>
      <c r="H122" s="322">
        <f>VLOOKUP(A122,'App H C tox criteria'!$A$7:$J$151,3,0)</f>
        <v>9.7E-05</v>
      </c>
      <c r="I122" s="322" t="str">
        <f t="shared" si="16"/>
        <v>NA</v>
      </c>
      <c r="J122" s="323">
        <f t="shared" si="17"/>
        <v>7.380021292782973E-14</v>
      </c>
      <c r="K122" s="10"/>
    </row>
    <row r="123" spans="1:11" s="133" customFormat="1" ht="12" customHeight="1">
      <c r="A123" s="320" t="s">
        <v>527</v>
      </c>
      <c r="B123" s="321">
        <f>VLOOKUP(A123,'Table 10'!$A$5:$P$46,16,0)</f>
        <v>0.00538</v>
      </c>
      <c r="C123" s="322">
        <f>VLOOKUP(A123,'App H Outdoor Air'!$A$6:$D$47,3,FALSE)</f>
        <v>1.0493456545521097E-09</v>
      </c>
      <c r="D123" s="321">
        <f t="shared" si="15"/>
        <v>5.64547962149035E-12</v>
      </c>
      <c r="E123" s="321">
        <f>D123*'Table 18-Maint'!$B$50</f>
        <v>1.1600300592103458E-12</v>
      </c>
      <c r="F123" s="321">
        <f>D123*'Table 18-Maint'!$B$51*1000</f>
        <v>4.142964497179807E-10</v>
      </c>
      <c r="G123" s="322" t="str">
        <f>VLOOKUP(A123,'App H NC Tox criteria'!$A$7:$U$156,3,0)</f>
        <v>NA</v>
      </c>
      <c r="H123" s="322">
        <f>VLOOKUP(A123,'App H C tox criteria'!$A$7:$J$151,3,0)</f>
        <v>9.7E-05</v>
      </c>
      <c r="I123" s="322" t="str">
        <f t="shared" si="16"/>
        <v>NA</v>
      </c>
      <c r="J123" s="323">
        <f t="shared" si="17"/>
        <v>4.0186755622644127E-14</v>
      </c>
      <c r="K123" s="10"/>
    </row>
    <row r="124" spans="1:11" s="133" customFormat="1" ht="12" customHeight="1">
      <c r="A124" s="320" t="s">
        <v>79</v>
      </c>
      <c r="B124" s="321">
        <f>VLOOKUP(A124,'Table 10'!$A$5:$P$46,16,0)</f>
        <v>0.00113</v>
      </c>
      <c r="C124" s="322">
        <f>VLOOKUP(A124,'App H Outdoor Air'!$A$6:$D$47,3,FALSE)</f>
        <v>1.0493456545521097E-09</v>
      </c>
      <c r="D124" s="321">
        <f t="shared" si="15"/>
        <v>1.1857605896438838E-12</v>
      </c>
      <c r="E124" s="321">
        <f>D124*'Table 18-Maint'!$B$50</f>
        <v>2.4364943622819527E-13</v>
      </c>
      <c r="F124" s="321">
        <f>D124*'Table 18-Maint'!$B$51*1000</f>
        <v>8.701765579578404E-11</v>
      </c>
      <c r="G124" s="322">
        <f>VLOOKUP(A124,'App H NC Tox criteria'!$A$7:$U$156,3,0)</f>
        <v>0.0007</v>
      </c>
      <c r="H124" s="322">
        <f>VLOOKUP(A124,'App H C tox criteria'!$A$7:$J$151,3,0)</f>
        <v>0.0001</v>
      </c>
      <c r="I124" s="322">
        <f t="shared" si="16"/>
        <v>3.480706231831361E-10</v>
      </c>
      <c r="J124" s="323">
        <f t="shared" si="17"/>
        <v>8.701765579578404E-15</v>
      </c>
      <c r="K124" s="10"/>
    </row>
    <row r="125" spans="1:11" s="133" customFormat="1" ht="12" customHeight="1">
      <c r="A125" s="320" t="s">
        <v>84</v>
      </c>
      <c r="B125" s="321">
        <f>VLOOKUP(A125,'Table 10'!$A$5:$P$46,16,0)</f>
        <v>0.00658</v>
      </c>
      <c r="C125" s="322">
        <f>VLOOKUP(A125,'App H Outdoor Air'!$A$6:$D$47,3,FALSE)</f>
        <v>1.0493456545521097E-09</v>
      </c>
      <c r="D125" s="321">
        <f>B125*C125</f>
        <v>6.904694406952882E-12</v>
      </c>
      <c r="E125" s="321">
        <f>D125*'Table 18-Maint'!$B$50</f>
        <v>1.4187728233464826E-12</v>
      </c>
      <c r="F125" s="321">
        <f>D125*'Table 18-Maint'!$B$51*1000</f>
        <v>5.067045797666009E-10</v>
      </c>
      <c r="G125" s="322" t="str">
        <f>VLOOKUP(A125,'App H NC Tox criteria'!$A$7:$U$156,3,0)</f>
        <v>NA</v>
      </c>
      <c r="H125" s="322">
        <f>VLOOKUP(A125,'App H C tox criteria'!$A$7:$J$151,3,0)</f>
        <v>0.00053</v>
      </c>
      <c r="I125" s="322" t="str">
        <f>IF(K125="No","NA",IF($G125="NA","NA",IF($G125="NE","NA",E125/$G125)))</f>
        <v>NA</v>
      </c>
      <c r="J125" s="323">
        <f>IF(K125="No","NA",IF($H125="NA","NA",IF($H125="NE","NA",$H125*F125)))</f>
        <v>2.6855342727629847E-13</v>
      </c>
      <c r="K125" s="10"/>
    </row>
    <row r="126" spans="1:11" s="133" customFormat="1" ht="12" customHeight="1">
      <c r="A126" s="320" t="s">
        <v>528</v>
      </c>
      <c r="B126" s="321">
        <f>VLOOKUP(A126,'Table 10'!$A$5:$P$46,16,0)</f>
        <v>0.00839</v>
      </c>
      <c r="C126" s="322">
        <f>VLOOKUP(A126,'App H Outdoor Air'!$A$6:$D$47,3,FALSE)</f>
        <v>1.0493456545521097E-09</v>
      </c>
      <c r="D126" s="321">
        <f>B126*C126</f>
        <v>8.8040100416922E-12</v>
      </c>
      <c r="E126" s="321">
        <f>D126*'Table 18-Maint'!$B$50</f>
        <v>1.8090431592518218E-12</v>
      </c>
      <c r="F126" s="321">
        <f>D126*'Table 18-Maint'!$B$51*1000</f>
        <v>6.460868425899364E-10</v>
      </c>
      <c r="G126" s="322">
        <f>VLOOKUP(A126,'App H NC Tox criteria'!$A$7:$U$156,3,0)</f>
        <v>0.0007</v>
      </c>
      <c r="H126" s="322">
        <f>VLOOKUP(A126,'App H C tox criteria'!$A$7:$J$151,3,0)</f>
        <v>0.0001</v>
      </c>
      <c r="I126" s="322">
        <f>IF(K126="No","NA",IF($G126="NA","NA",IF($G126="NE","NA",E126/$G126)))</f>
        <v>2.5843473703597455E-09</v>
      </c>
      <c r="J126" s="323">
        <f>IF(K126="No","NA",IF($H126="NA","NA",IF($H126="NE","NA",$H126*F126)))</f>
        <v>6.460868425899364E-14</v>
      </c>
      <c r="K126" s="10"/>
    </row>
    <row r="127" spans="1:11" s="133" customFormat="1" ht="12" customHeight="1">
      <c r="A127" s="320" t="s">
        <v>80</v>
      </c>
      <c r="B127" s="321">
        <f>VLOOKUP(A127,'Table 10'!$A$5:$P$46,16,0)</f>
        <v>0.00122</v>
      </c>
      <c r="C127" s="322">
        <f>VLOOKUP(A127,'App H Outdoor Air'!$A$6:$D$47,3,FALSE)</f>
        <v>1.0493456545521097E-09</v>
      </c>
      <c r="D127" s="321">
        <f>B127*C127</f>
        <v>1.2802016985535738E-12</v>
      </c>
      <c r="E127" s="321">
        <f>D127*'Table 18-Maint'!$B$50</f>
        <v>2.6305514353840556E-13</v>
      </c>
      <c r="F127" s="321">
        <f>D127*'Table 18-Maint'!$B$51*1000</f>
        <v>9.394826554943056E-11</v>
      </c>
      <c r="G127" s="322">
        <f>VLOOKUP(A127,'App H NC Tox criteria'!$A$7:$U$156,3,0)</f>
        <v>0.0007</v>
      </c>
      <c r="H127" s="322">
        <f>VLOOKUP(A127,'App H C tox criteria'!$A$7:$J$151,3,0)</f>
        <v>0.0001</v>
      </c>
      <c r="I127" s="322">
        <f>IF(K127="No","NA",IF($G127="NA","NA",IF($G127="NE","NA",E127/$G127)))</f>
        <v>3.7579306219772225E-10</v>
      </c>
      <c r="J127" s="323">
        <f>IF(K127="No","NA",IF($H127="NA","NA",IF($H127="NE","NA",$H127*F127)))</f>
        <v>9.394826554943056E-15</v>
      </c>
      <c r="K127" s="10"/>
    </row>
    <row r="128" spans="1:11" s="133" customFormat="1" ht="12" customHeight="1">
      <c r="A128" s="328" t="s">
        <v>81</v>
      </c>
      <c r="B128" s="321">
        <f>VLOOKUP(A128,'Table 10'!$A$5:$P$46,16,0)</f>
        <v>0.00294</v>
      </c>
      <c r="C128" s="322">
        <f>VLOOKUP(A128,'App H Outdoor Air'!$A$6:$D$47,3,FALSE)</f>
        <v>1.0493456545521097E-09</v>
      </c>
      <c r="D128" s="321">
        <f t="shared" si="15"/>
        <v>3.0850762243832026E-12</v>
      </c>
      <c r="E128" s="321">
        <f>D128*'Table 18-Maint'!$B$50</f>
        <v>6.339197721335348E-13</v>
      </c>
      <c r="F128" s="321">
        <f>D128*'Table 18-Maint'!$B$51*1000</f>
        <v>2.2639991861911954E-10</v>
      </c>
      <c r="G128" s="322" t="str">
        <f>VLOOKUP(A128,'App H NC Tox criteria'!$A$7:$U$156,3,0)</f>
        <v>NA</v>
      </c>
      <c r="H128" s="322" t="str">
        <f>VLOOKUP(A128,'App H C tox criteria'!$A$7:$J$151,3,0)</f>
        <v>NA</v>
      </c>
      <c r="I128" s="322" t="str">
        <f t="shared" si="16"/>
        <v>NA</v>
      </c>
      <c r="J128" s="323" t="str">
        <f t="shared" si="17"/>
        <v>NA</v>
      </c>
      <c r="K128" s="10"/>
    </row>
    <row r="129" spans="1:10" ht="12.75">
      <c r="A129" s="319" t="s">
        <v>702</v>
      </c>
      <c r="B129" s="386"/>
      <c r="C129" s="381"/>
      <c r="D129" s="386"/>
      <c r="E129" s="386"/>
      <c r="F129" s="386"/>
      <c r="G129" s="381"/>
      <c r="H129" s="381"/>
      <c r="I129" s="381"/>
      <c r="J129" s="393"/>
    </row>
    <row r="130" spans="1:10" ht="12" customHeight="1">
      <c r="A130" s="133" t="s">
        <v>589</v>
      </c>
      <c r="B130" s="321">
        <f>VLOOKUP(A130,'Table 10'!$A$5:$P$46,16,0)</f>
        <v>0.00105</v>
      </c>
      <c r="C130" s="322">
        <f>VLOOKUP(A130,'App H Outdoor Air'!$A$6:$D$47,3,FALSE)</f>
        <v>1.0493456545521097E-09</v>
      </c>
      <c r="D130" s="321">
        <f aca="true" t="shared" si="18" ref="D130:D142">B130*C130</f>
        <v>1.1018129372797151E-12</v>
      </c>
      <c r="E130" s="321">
        <f>D130*'Table 18-Maint'!$B$50</f>
        <v>2.2639991861911952E-13</v>
      </c>
      <c r="F130" s="321">
        <f>D130*'Table 18-Maint'!$B$51*1000</f>
        <v>8.08571137925427E-11</v>
      </c>
      <c r="G130" s="322">
        <f>VLOOKUP(A130,'App H NC Tox criteria'!$A$7:$U$156,3,0)</f>
        <v>0.003</v>
      </c>
      <c r="H130" s="322" t="str">
        <f>VLOOKUP(A130,'App H C tox criteria'!$A$7:$J$151,3,0)</f>
        <v>NA</v>
      </c>
      <c r="I130" s="322">
        <f aca="true" t="shared" si="19" ref="I130:I142">IF(K130="No","NA",IF($G130="NA","NA",IF($G130="NE","NA",E130/$G130)))</f>
        <v>7.54666395397065E-11</v>
      </c>
      <c r="J130" s="323" t="str">
        <f aca="true" t="shared" si="20" ref="J130:J142">IF(K130="No","NA",IF($H130="NA","NA",IF($H130="NE","NA",$H130*F130)))</f>
        <v>NA</v>
      </c>
    </row>
    <row r="131" spans="1:10" ht="12" customHeight="1">
      <c r="A131" s="320" t="s">
        <v>590</v>
      </c>
      <c r="B131" s="321">
        <f>VLOOKUP(A131,'Table 10'!$A$5:$P$46,16,0)</f>
        <v>0.00105</v>
      </c>
      <c r="C131" s="322">
        <f>VLOOKUP(A131,'App H Outdoor Air'!$A$6:$D$47,3,FALSE)</f>
        <v>1.0493456545521097E-09</v>
      </c>
      <c r="D131" s="321">
        <f t="shared" si="18"/>
        <v>1.1018129372797151E-12</v>
      </c>
      <c r="E131" s="321">
        <f>D131*'Table 18-Maint'!$B$50</f>
        <v>2.2639991861911952E-13</v>
      </c>
      <c r="F131" s="321">
        <f>D131*'Table 18-Maint'!$B$51*1000</f>
        <v>8.08571137925427E-11</v>
      </c>
      <c r="G131" s="322">
        <f>VLOOKUP(A131,'App H NC Tox criteria'!$A$7:$U$156,3,0)</f>
        <v>0.003</v>
      </c>
      <c r="H131" s="322" t="str">
        <f>VLOOKUP(A131,'App H C tox criteria'!$A$7:$J$151,3,0)</f>
        <v>NA</v>
      </c>
      <c r="I131" s="322">
        <f t="shared" si="19"/>
        <v>7.54666395397065E-11</v>
      </c>
      <c r="J131" s="323" t="str">
        <f t="shared" si="20"/>
        <v>NA</v>
      </c>
    </row>
    <row r="132" spans="1:10" ht="12" customHeight="1">
      <c r="A132" s="320" t="s">
        <v>593</v>
      </c>
      <c r="B132" s="321">
        <f>VLOOKUP(A132,'Table 10'!$A$5:$P$46,16,0)</f>
        <v>0.00194</v>
      </c>
      <c r="C132" s="322">
        <f>VLOOKUP(A132,'App H Outdoor Air'!$A$6:$D$47,3,FALSE)</f>
        <v>1.0493456545521097E-09</v>
      </c>
      <c r="D132" s="321">
        <f t="shared" si="18"/>
        <v>2.0357305698310927E-12</v>
      </c>
      <c r="E132" s="321">
        <f>D132*'Table 18-Maint'!$B$50</f>
        <v>4.1830080202008754E-13</v>
      </c>
      <c r="F132" s="321">
        <f>D132*'Table 18-Maint'!$B$51*1000</f>
        <v>1.493931435786027E-10</v>
      </c>
      <c r="G132" s="322">
        <f>VLOOKUP(A132,'App H NC Tox criteria'!$A$7:$U$156,3,0)</f>
        <v>0.003</v>
      </c>
      <c r="H132" s="322" t="str">
        <f>VLOOKUP(A132,'App H C tox criteria'!$A$7:$J$151,3,0)</f>
        <v>NA</v>
      </c>
      <c r="I132" s="322">
        <f t="shared" si="19"/>
        <v>1.3943360067336251E-10</v>
      </c>
      <c r="J132" s="323" t="str">
        <f t="shared" si="20"/>
        <v>NA</v>
      </c>
    </row>
    <row r="133" spans="1:10" ht="12" customHeight="1">
      <c r="A133" s="320" t="s">
        <v>73</v>
      </c>
      <c r="B133" s="321">
        <f>VLOOKUP(A133,'Table 10'!$A$5:$P$46,16,0)</f>
        <v>0.0104</v>
      </c>
      <c r="C133" s="322">
        <f>VLOOKUP(A133,'App H Outdoor Air'!$A$6:$D$47,3,FALSE)</f>
        <v>1.0493456545521097E-09</v>
      </c>
      <c r="D133" s="321">
        <f t="shared" si="18"/>
        <v>1.091319480734194E-11</v>
      </c>
      <c r="E133" s="321">
        <f>D133*'Table 18-Maint'!$B$50</f>
        <v>2.2424372891798507E-12</v>
      </c>
      <c r="F133" s="321">
        <f>D133*'Table 18-Maint'!$B$51*1000</f>
        <v>8.008704604213752E-10</v>
      </c>
      <c r="G133" s="322" t="str">
        <f>VLOOKUP(A133,'App H NC Tox criteria'!$A$7:$U$156,3,0)</f>
        <v>NA</v>
      </c>
      <c r="H133" s="322">
        <f>VLOOKUP(A133,'App H C tox criteria'!$A$7:$J$151,3,0)</f>
        <v>0.00011</v>
      </c>
      <c r="I133" s="322" t="str">
        <f t="shared" si="19"/>
        <v>NA</v>
      </c>
      <c r="J133" s="323">
        <f t="shared" si="20"/>
        <v>8.809575064635128E-14</v>
      </c>
    </row>
    <row r="134" spans="1:10" ht="12" customHeight="1">
      <c r="A134" s="320" t="s">
        <v>77</v>
      </c>
      <c r="B134" s="321">
        <f>VLOOKUP(A134,'Table 10'!$A$5:$P$46,16,0)</f>
        <v>0.0125</v>
      </c>
      <c r="C134" s="322">
        <f>VLOOKUP(A134,'App H Outdoor Air'!$A$6:$D$47,3,FALSE)</f>
        <v>1.0493456545521097E-09</v>
      </c>
      <c r="D134" s="321">
        <f t="shared" si="18"/>
        <v>1.3116820681901371E-11</v>
      </c>
      <c r="E134" s="321">
        <f>D134*'Table 18-Maint'!$B$50</f>
        <v>2.6952371264180898E-12</v>
      </c>
      <c r="F134" s="321">
        <f>D134*'Table 18-Maint'!$B$51*1000</f>
        <v>9.625846880064608E-10</v>
      </c>
      <c r="G134" s="322" t="str">
        <f>VLOOKUP(A134,'App H NC Tox criteria'!$A$7:$U$156,3,0)</f>
        <v>NA</v>
      </c>
      <c r="H134" s="322">
        <f>VLOOKUP(A134,'App H C tox criteria'!$A$7:$J$151,3,0)</f>
        <v>0.0011</v>
      </c>
      <c r="I134" s="322" t="str">
        <f t="shared" si="19"/>
        <v>NA</v>
      </c>
      <c r="J134" s="323">
        <f t="shared" si="20"/>
        <v>1.058843156807107E-12</v>
      </c>
    </row>
    <row r="135" spans="1:11" s="133" customFormat="1" ht="12" customHeight="1">
      <c r="A135" s="320" t="s">
        <v>75</v>
      </c>
      <c r="B135" s="321">
        <f>VLOOKUP(A135,'Table 10'!$A$5:$P$46,16,0)</f>
        <v>0.028</v>
      </c>
      <c r="C135" s="322">
        <f>VLOOKUP(A135,'App H Outdoor Air'!$A$6:$D$47,3,FALSE)</f>
        <v>1.0493456545521097E-09</v>
      </c>
      <c r="D135" s="321">
        <f t="shared" si="18"/>
        <v>2.938167832745907E-11</v>
      </c>
      <c r="E135" s="321">
        <f>D135*'Table 18-Maint'!$B$50</f>
        <v>6.037331163176521E-12</v>
      </c>
      <c r="F135" s="321">
        <f>D135*'Table 18-Maint'!$B$51*1000</f>
        <v>2.156189701134472E-09</v>
      </c>
      <c r="G135" s="322" t="str">
        <f>VLOOKUP(A135,'App H NC Tox criteria'!$A$7:$U$156,3,0)</f>
        <v>NA</v>
      </c>
      <c r="H135" s="322">
        <f>VLOOKUP(A135,'App H C tox criteria'!$A$7:$J$151,3,0)</f>
        <v>0.00011</v>
      </c>
      <c r="I135" s="322" t="str">
        <f t="shared" si="19"/>
        <v>NA</v>
      </c>
      <c r="J135" s="323">
        <f t="shared" si="20"/>
        <v>2.3718086712479195E-13</v>
      </c>
      <c r="K135" s="10"/>
    </row>
    <row r="136" spans="1:11" s="133" customFormat="1" ht="12" customHeight="1">
      <c r="A136" s="320" t="s">
        <v>465</v>
      </c>
      <c r="B136" s="321">
        <f>VLOOKUP(A136,'Table 10'!$A$5:$P$46,16,0)</f>
        <v>0.00606</v>
      </c>
      <c r="C136" s="322">
        <f>VLOOKUP(A136,'App H Outdoor Air'!$A$6:$D$47,3,FALSE)</f>
        <v>1.0493456545521097E-09</v>
      </c>
      <c r="D136" s="321">
        <f t="shared" si="18"/>
        <v>6.359034666585785E-12</v>
      </c>
      <c r="E136" s="321">
        <f>D136*'Table 18-Maint'!$B$50</f>
        <v>1.30665095888749E-12</v>
      </c>
      <c r="F136" s="321">
        <f>D136*'Table 18-Maint'!$B$51*1000</f>
        <v>4.666610567455321E-10</v>
      </c>
      <c r="G136" s="322">
        <f>VLOOKUP(A136,'App H NC Tox criteria'!$A$7:$U$156,3,0)</f>
        <v>0.003</v>
      </c>
      <c r="H136" s="322" t="str">
        <f>VLOOKUP(A136,'App H C tox criteria'!$A$7:$J$151,3,0)</f>
        <v>NA</v>
      </c>
      <c r="I136" s="322">
        <f t="shared" si="19"/>
        <v>4.3555031962916334E-10</v>
      </c>
      <c r="J136" s="323" t="str">
        <f t="shared" si="20"/>
        <v>NA</v>
      </c>
      <c r="K136" s="10"/>
    </row>
    <row r="137" spans="1:11" s="133" customFormat="1" ht="12" customHeight="1">
      <c r="A137" s="320" t="s">
        <v>76</v>
      </c>
      <c r="B137" s="321">
        <f>VLOOKUP(A137,'Table 10'!$A$5:$P$46,16,0)</f>
        <v>0.00214</v>
      </c>
      <c r="C137" s="322">
        <f>VLOOKUP(A137,'App H Outdoor Air'!$A$6:$D$47,3,FALSE)</f>
        <v>1.0493456545521097E-09</v>
      </c>
      <c r="D137" s="321">
        <f t="shared" si="18"/>
        <v>2.2455997007415148E-12</v>
      </c>
      <c r="E137" s="321">
        <f>D137*'Table 18-Maint'!$B$50</f>
        <v>4.61424596042777E-13</v>
      </c>
      <c r="F137" s="321">
        <f>D137*'Table 18-Maint'!$B$51*1000</f>
        <v>1.6479449858670606E-10</v>
      </c>
      <c r="G137" s="322" t="str">
        <f>VLOOKUP(A137,'App H NC Tox criteria'!$A$7:$U$156,3,0)</f>
        <v>NA</v>
      </c>
      <c r="H137" s="322">
        <f>VLOOKUP(A137,'App H C tox criteria'!$A$7:$J$151,3,0)</f>
        <v>0.00011</v>
      </c>
      <c r="I137" s="322" t="str">
        <f t="shared" si="19"/>
        <v>NA</v>
      </c>
      <c r="J137" s="323">
        <f t="shared" si="20"/>
        <v>1.8127394844537666E-14</v>
      </c>
      <c r="K137" s="10"/>
    </row>
    <row r="138" spans="1:11" s="133" customFormat="1" ht="12" customHeight="1">
      <c r="A138" s="320" t="s">
        <v>74</v>
      </c>
      <c r="B138" s="321">
        <f>VLOOKUP(A138,'Table 10'!$A$5:$P$46,16,0)</f>
        <v>0.0201</v>
      </c>
      <c r="C138" s="322">
        <f>VLOOKUP(A138,'App H Outdoor Air'!$A$6:$D$47,3,FALSE)</f>
        <v>1.0493456545521097E-09</v>
      </c>
      <c r="D138" s="321">
        <f>B138*C138</f>
        <v>2.1091847656497404E-11</v>
      </c>
      <c r="E138" s="321">
        <f>D138*'Table 18-Maint'!$B$50</f>
        <v>4.333941299280288E-12</v>
      </c>
      <c r="F138" s="321">
        <f>D138*'Table 18-Maint'!$B$51*1000</f>
        <v>1.5478361783143888E-09</v>
      </c>
      <c r="G138" s="322" t="str">
        <f>VLOOKUP(A138,'App H NC Tox criteria'!$A$7:$U$156,3,0)</f>
        <v>NA</v>
      </c>
      <c r="H138" s="322">
        <f>VLOOKUP(A138,'App H C tox criteria'!$A$7:$J$151,3,0)</f>
        <v>1.1E-05</v>
      </c>
      <c r="I138" s="322" t="str">
        <f>IF(K138="No","NA",IF($G138="NA","NA",IF($G138="NE","NA",E138/$G138)))</f>
        <v>NA</v>
      </c>
      <c r="J138" s="323">
        <f>IF(K138="No","NA",IF($H138="NA","NA",IF($H138="NE","NA",$H138*F138)))</f>
        <v>1.7026197961458276E-14</v>
      </c>
      <c r="K138" s="10"/>
    </row>
    <row r="139" spans="1:11" s="133" customFormat="1" ht="12" customHeight="1">
      <c r="A139" s="320" t="s">
        <v>341</v>
      </c>
      <c r="B139" s="321">
        <f>VLOOKUP(A139,'Table 10'!$A$5:$P$46,16,0)</f>
        <v>0.0118</v>
      </c>
      <c r="C139" s="322">
        <f>VLOOKUP(A139,'App H Outdoor Air'!$A$6:$D$47,3,FALSE)</f>
        <v>1.0493456545521097E-09</v>
      </c>
      <c r="D139" s="321">
        <f>B139*C139</f>
        <v>1.2382278723714894E-11</v>
      </c>
      <c r="E139" s="321">
        <f>D139*'Table 18-Maint'!$B$50</f>
        <v>2.5443038473386766E-12</v>
      </c>
      <c r="F139" s="321">
        <f>D139*'Table 18-Maint'!$B$51*1000</f>
        <v>9.086799454780988E-10</v>
      </c>
      <c r="G139" s="322" t="str">
        <f>VLOOKUP(A139,'App H NC Tox criteria'!$A$7:$U$156,3,0)</f>
        <v>NA</v>
      </c>
      <c r="H139" s="322">
        <f>VLOOKUP(A139,'App H C tox criteria'!$A$7:$J$151,3,0)</f>
        <v>0.0012</v>
      </c>
      <c r="I139" s="322" t="str">
        <f>IF(K139="No","NA",IF($G139="NA","NA",IF($G139="NE","NA",E139/$G139)))</f>
        <v>NA</v>
      </c>
      <c r="J139" s="323">
        <f>IF(K139="No","NA",IF($H139="NA","NA",IF($H139="NE","NA",$H139*F139)))</f>
        <v>1.0904159345737185E-12</v>
      </c>
      <c r="K139" s="10"/>
    </row>
    <row r="140" spans="1:11" s="133" customFormat="1" ht="12" customHeight="1">
      <c r="A140" s="320" t="s">
        <v>78</v>
      </c>
      <c r="B140" s="321">
        <f>VLOOKUP(A140,'Table 10'!$A$5:$P$46,16,0)</f>
        <v>0.00586</v>
      </c>
      <c r="C140" s="322">
        <f>VLOOKUP(A140,'App H Outdoor Air'!$A$6:$D$47,3,FALSE)</f>
        <v>1.0493456545521097E-09</v>
      </c>
      <c r="D140" s="321">
        <f>B140*C140</f>
        <v>6.149165535675363E-12</v>
      </c>
      <c r="E140" s="321">
        <f>D140*'Table 18-Maint'!$B$50</f>
        <v>1.2635271648648005E-12</v>
      </c>
      <c r="F140" s="321">
        <f>D140*'Table 18-Maint'!$B$51*1000</f>
        <v>4.5125970173742873E-10</v>
      </c>
      <c r="G140" s="322" t="str">
        <f>VLOOKUP(A140,'App H NC Tox criteria'!$A$7:$U$156,3,0)</f>
        <v>NA</v>
      </c>
      <c r="H140" s="322">
        <f>VLOOKUP(A140,'App H C tox criteria'!$A$7:$J$151,3,0)</f>
        <v>0.00011</v>
      </c>
      <c r="I140" s="322" t="str">
        <f>IF(K140="No","NA",IF($G140="NA","NA",IF($G140="NE","NA",E140/$G140)))</f>
        <v>NA</v>
      </c>
      <c r="J140" s="323">
        <f>IF(K140="No","NA",IF($H140="NA","NA",IF($H140="NE","NA",$H140*F140)))</f>
        <v>4.9638567191117164E-14</v>
      </c>
      <c r="K140" s="10"/>
    </row>
    <row r="141" spans="1:11" s="133" customFormat="1" ht="12" customHeight="1">
      <c r="A141" s="320" t="s">
        <v>620</v>
      </c>
      <c r="B141" s="321">
        <f>VLOOKUP(A141,'Table 10'!$A$5:$P$46,16,0)</f>
        <v>0.00852</v>
      </c>
      <c r="C141" s="322">
        <f>VLOOKUP(A141,'App H Outdoor Air'!$A$6:$D$47,3,FALSE)</f>
        <v>1.0493456545521097E-09</v>
      </c>
      <c r="D141" s="321">
        <f>B141*C141</f>
        <v>8.940424976783974E-12</v>
      </c>
      <c r="E141" s="321">
        <f>D141*'Table 18-Maint'!$B$50</f>
        <v>1.83707362536657E-12</v>
      </c>
      <c r="F141" s="321">
        <f>D141*'Table 18-Maint'!$B$51*1000</f>
        <v>6.560977233452036E-10</v>
      </c>
      <c r="G141" s="322">
        <f>VLOOKUP(A141,'App H NC Tox criteria'!$A$7:$U$156,3,0)</f>
        <v>0.003</v>
      </c>
      <c r="H141" s="322" t="str">
        <f>VLOOKUP(A141,'App H C tox criteria'!$A$7:$J$151,3,0)</f>
        <v>NA</v>
      </c>
      <c r="I141" s="322">
        <f>IF(K141="No","NA",IF($G141="NA","NA",IF($G141="NE","NA",E141/$G141)))</f>
        <v>6.1235787512219E-10</v>
      </c>
      <c r="J141" s="323" t="str">
        <f>IF(K141="No","NA",IF($H141="NA","NA",IF($H141="NE","NA",$H141*F141)))</f>
        <v>NA</v>
      </c>
      <c r="K141" s="10"/>
    </row>
    <row r="142" spans="1:11" s="133" customFormat="1" ht="12" customHeight="1">
      <c r="A142" s="320" t="s">
        <v>70</v>
      </c>
      <c r="B142" s="321">
        <f>VLOOKUP(A142,'Table 10'!$A$5:$P$46,16,0)</f>
        <v>0.0258</v>
      </c>
      <c r="C142" s="322">
        <f>VLOOKUP(A142,'App H Outdoor Air'!$A$6:$D$47,3,FALSE)</f>
        <v>1.0493456545521097E-09</v>
      </c>
      <c r="D142" s="321">
        <f t="shared" si="18"/>
        <v>2.707311788744443E-11</v>
      </c>
      <c r="E142" s="321">
        <f>D142*'Table 18-Maint'!$B$50</f>
        <v>5.562969428926937E-12</v>
      </c>
      <c r="F142" s="321">
        <f>D142*'Table 18-Maint'!$B$51*1000</f>
        <v>1.9867747960453347E-09</v>
      </c>
      <c r="G142" s="322">
        <f>VLOOKUP(A142,'App H NC Tox criteria'!$A$7:$U$156,3,0)</f>
        <v>0.003</v>
      </c>
      <c r="H142" s="322" t="str">
        <f>VLOOKUP(A142,'App H C tox criteria'!$A$7:$J$151,3,0)</f>
        <v>NA</v>
      </c>
      <c r="I142" s="322">
        <f t="shared" si="19"/>
        <v>1.8543231429756458E-09</v>
      </c>
      <c r="J142" s="323" t="str">
        <f t="shared" si="20"/>
        <v>NA</v>
      </c>
      <c r="K142" s="10"/>
    </row>
    <row r="143" spans="1:11" s="133" customFormat="1" ht="12" customHeight="1">
      <c r="A143" s="319" t="s">
        <v>42</v>
      </c>
      <c r="B143" s="386"/>
      <c r="C143" s="381"/>
      <c r="D143" s="386"/>
      <c r="E143" s="386"/>
      <c r="F143" s="386"/>
      <c r="G143" s="381"/>
      <c r="H143" s="381"/>
      <c r="I143" s="381"/>
      <c r="J143" s="393"/>
      <c r="K143" s="10"/>
    </row>
    <row r="144" spans="1:11" s="133" customFormat="1" ht="12" customHeight="1">
      <c r="A144" s="133" t="s">
        <v>339</v>
      </c>
      <c r="B144" s="321">
        <f>VLOOKUP(A144,'Table 10'!$A$5:$P$46,16,0)</f>
        <v>0.23</v>
      </c>
      <c r="C144" s="322">
        <f>VLOOKUP(A144,'App H Outdoor Air'!$A$6:$D$47,3,FALSE)</f>
        <v>1.0493456545521097E-09</v>
      </c>
      <c r="D144" s="321">
        <f>B144*C144</f>
        <v>2.413495005469852E-10</v>
      </c>
      <c r="E144" s="321">
        <f>D144*'Table 18-Maint'!$B$50</f>
        <v>4.959236312609285E-11</v>
      </c>
      <c r="F144" s="321">
        <f>D144*'Table 18-Maint'!$B$51*1000</f>
        <v>1.7711558259318874E-08</v>
      </c>
      <c r="G144" s="322" t="str">
        <f>VLOOKUP(A144,'App H NC Tox criteria'!$A$7:$U$156,3,0)</f>
        <v>NA</v>
      </c>
      <c r="H144" s="322">
        <f>VLOOKUP(A144,'App H C tox criteria'!$A$7:$J$151,3,0)</f>
        <v>2.4E-06</v>
      </c>
      <c r="I144" s="322" t="str">
        <f>IF(K144="No","NA",IF($G144="NA","NA",IF($G144="NE","NA",E144/$G144)))</f>
        <v>NA</v>
      </c>
      <c r="J144" s="323">
        <f>IF(K144="No","NA",IF($H144="NA","NA",IF($H144="NE","NA",$H144*F144)))</f>
        <v>4.2507739822365295E-14</v>
      </c>
      <c r="K144" s="10"/>
    </row>
    <row r="145" spans="1:10" ht="12" customHeight="1">
      <c r="A145" s="382" t="s">
        <v>381</v>
      </c>
      <c r="B145" s="386"/>
      <c r="C145" s="381"/>
      <c r="D145" s="386"/>
      <c r="E145" s="386"/>
      <c r="F145" s="386"/>
      <c r="G145" s="381"/>
      <c r="H145" s="381"/>
      <c r="I145" s="381"/>
      <c r="J145" s="393"/>
    </row>
    <row r="146" spans="1:10" ht="12" customHeight="1">
      <c r="A146" s="133" t="s">
        <v>248</v>
      </c>
      <c r="B146" s="321">
        <f>VLOOKUP(A146,'Table 10'!$A$5:$P$46,16,0)</f>
        <v>0.000687</v>
      </c>
      <c r="C146" s="322" t="str">
        <f>VLOOKUP(A146,'App H Outdoor Air'!$A$6:$D$47,3,FALSE)</f>
        <v>NA</v>
      </c>
      <c r="D146" s="321" t="str">
        <f>IF(C146="NA","NA",B146*C146)</f>
        <v>NA</v>
      </c>
      <c r="E146" s="321" t="str">
        <f>IF(C146="NA","NA",D146*'Table 18-Maint'!$B$50)</f>
        <v>NA</v>
      </c>
      <c r="F146" s="321" t="str">
        <f>IF(C146="NA","NA",D146*'Table 18-Maint'!$B$51*1000)</f>
        <v>NA</v>
      </c>
      <c r="G146" s="322">
        <f>VLOOKUP(A146,'App H NC Tox criteria'!$A$7:$U$156,3,0)</f>
        <v>0.007</v>
      </c>
      <c r="H146" s="322" t="str">
        <f>VLOOKUP(A146,'App H C tox criteria'!$A$7:$J$151,3,0)</f>
        <v>NA</v>
      </c>
      <c r="I146" s="322" t="str">
        <f>IF(C146="Na","NA",IF($G146="NA","NA",IF($G146="NE","NA",E146/$G146)))</f>
        <v>NA</v>
      </c>
      <c r="J146" s="323" t="str">
        <f>IF(C146="Na","NA",IF($H146="NA","NA",IF($H146="NE","NA",$H146*F146)))</f>
        <v>NA</v>
      </c>
    </row>
    <row r="147" spans="1:10" ht="12" customHeight="1">
      <c r="A147" s="133" t="s">
        <v>895</v>
      </c>
      <c r="B147" s="321">
        <f>VLOOKUP(A147,'Table 10'!$A$5:$P$46,16,0)</f>
        <v>0.00987</v>
      </c>
      <c r="C147" s="322" t="str">
        <f>VLOOKUP(A147,'App H Outdoor Air'!$A$6:$D$47,3,FALSE)</f>
        <v>NA</v>
      </c>
      <c r="D147" s="321" t="str">
        <f>IF(C147="NA","NA",B147*C147)</f>
        <v>NA</v>
      </c>
      <c r="E147" s="321" t="str">
        <f>IF(C147="NA","NA",D147*'Table 18-Maint'!$B$50)</f>
        <v>NA</v>
      </c>
      <c r="F147" s="321" t="str">
        <f>IF(C147="NA","NA",D147*'Table 18-Maint'!$B$51*1000)</f>
        <v>NA</v>
      </c>
      <c r="G147" s="322">
        <f>VLOOKUP(A147,'App H NC Tox criteria'!$A$7:$U$156,3,0)</f>
        <v>1.1</v>
      </c>
      <c r="H147" s="322">
        <f>VLOOKUP(A147,'App H C tox criteria'!$A$7:$J$151,3,0)</f>
        <v>4.7E-07</v>
      </c>
      <c r="I147" s="322" t="str">
        <f>IF(C147="Na","NA",IF($G147="NA","NA",IF($G147="NE","NA",E147/$G147)))</f>
        <v>NA</v>
      </c>
      <c r="J147" s="323" t="str">
        <f>IF(C147="Na","NA",IF($H147="NA","NA",IF($H147="NE","NA",$H147*F147)))</f>
        <v>NA</v>
      </c>
    </row>
    <row r="148" spans="1:10" ht="12" customHeight="1">
      <c r="A148" s="133" t="s">
        <v>204</v>
      </c>
      <c r="B148" s="321">
        <f>VLOOKUP(A148,'Table 10'!$A$5:$P$46,16,0)</f>
        <v>6.48E-05</v>
      </c>
      <c r="C148" s="322" t="str">
        <f>VLOOKUP(A148,'App H Outdoor Air'!$A$6:$D$47,3,FALSE)</f>
        <v>NA</v>
      </c>
      <c r="D148" s="321" t="str">
        <f>IF(C148="NA","NA",B148*C148)</f>
        <v>NA</v>
      </c>
      <c r="E148" s="321" t="str">
        <f>IF(C148="NA","NA",D148*'Table 18-Maint'!$B$50)</f>
        <v>NA</v>
      </c>
      <c r="F148" s="321" t="str">
        <f>IF(C148="NA","NA",D148*'Table 18-Maint'!$B$51*1000)</f>
        <v>NA</v>
      </c>
      <c r="G148" s="322">
        <f>VLOOKUP(A148,'App H NC Tox criteria'!$A$7:$U$156,3,0)</f>
        <v>1</v>
      </c>
      <c r="H148" s="322">
        <f>VLOOKUP(A148,'App H C tox criteria'!$A$7:$J$151,3,0)</f>
        <v>2.5E-06</v>
      </c>
      <c r="I148" s="322" t="str">
        <f>IF(C148="Na","NA",IF($G148="NA","NA",IF($G148="NE","NA",E148/$G148)))</f>
        <v>NA</v>
      </c>
      <c r="J148" s="323" t="str">
        <f>IF(C148="Na","NA",IF($H148="NA","NA",IF($H148="NE","NA",$H148*F148)))</f>
        <v>NA</v>
      </c>
    </row>
    <row r="149" spans="1:10" ht="12" customHeight="1">
      <c r="A149" s="318" t="s">
        <v>169</v>
      </c>
      <c r="B149" s="11"/>
      <c r="F149" s="11"/>
      <c r="G149" s="11"/>
      <c r="H149" s="11"/>
      <c r="I149" s="385">
        <f>SUM(I107:I148)</f>
        <v>0.0002148985018638291</v>
      </c>
      <c r="J149" s="385">
        <f>SUM(J107:J148)</f>
        <v>7.958992029199781E-09</v>
      </c>
    </row>
    <row r="150" spans="2:8" ht="12" customHeight="1">
      <c r="B150" s="11"/>
      <c r="H150" s="12"/>
    </row>
    <row r="151" spans="1:10" ht="12" customHeight="1">
      <c r="A151" s="371" t="s">
        <v>746</v>
      </c>
      <c r="B151" s="386"/>
      <c r="C151" s="372"/>
      <c r="D151" s="372"/>
      <c r="E151" s="372"/>
      <c r="F151" s="372"/>
      <c r="G151" s="372"/>
      <c r="H151" s="373"/>
      <c r="I151" s="373"/>
      <c r="J151" s="373" t="s">
        <v>173</v>
      </c>
    </row>
    <row r="152" spans="1:14" s="7" customFormat="1" ht="12" customHeight="1">
      <c r="A152" s="374" t="s">
        <v>174</v>
      </c>
      <c r="B152" s="390"/>
      <c r="C152" s="374"/>
      <c r="D152" s="374"/>
      <c r="E152" s="374"/>
      <c r="F152" s="374"/>
      <c r="G152" s="374"/>
      <c r="H152" s="374"/>
      <c r="I152" s="374"/>
      <c r="J152" s="375"/>
      <c r="K152" s="383"/>
      <c r="L152" s="383"/>
      <c r="M152" s="382"/>
      <c r="N152" s="10"/>
    </row>
    <row r="153" spans="1:15" s="7" customFormat="1" ht="12" customHeight="1">
      <c r="A153" s="382"/>
      <c r="B153" s="381"/>
      <c r="C153" s="382"/>
      <c r="D153" s="380" t="s">
        <v>485</v>
      </c>
      <c r="E153" s="382"/>
      <c r="F153" s="382"/>
      <c r="G153" s="382"/>
      <c r="H153" s="380" t="s">
        <v>485</v>
      </c>
      <c r="I153" s="394"/>
      <c r="L153" s="380"/>
      <c r="N153" s="382"/>
      <c r="O153" s="10"/>
    </row>
    <row r="154" spans="1:15" s="7" customFormat="1" ht="12" customHeight="1">
      <c r="A154" s="10"/>
      <c r="B154" s="321" t="s">
        <v>60</v>
      </c>
      <c r="C154" s="376" t="s">
        <v>61</v>
      </c>
      <c r="D154" s="376" t="s">
        <v>175</v>
      </c>
      <c r="E154" s="376" t="s">
        <v>63</v>
      </c>
      <c r="F154" s="376" t="s">
        <v>60</v>
      </c>
      <c r="G154" s="376" t="s">
        <v>61</v>
      </c>
      <c r="H154" s="376" t="s">
        <v>175</v>
      </c>
      <c r="I154" s="376" t="s">
        <v>63</v>
      </c>
      <c r="L154" s="380"/>
      <c r="N154" s="10"/>
      <c r="O154" s="10"/>
    </row>
    <row r="155" spans="1:15" s="7" customFormat="1" ht="12" customHeight="1">
      <c r="A155" s="377" t="s">
        <v>68</v>
      </c>
      <c r="B155" s="336" t="s">
        <v>64</v>
      </c>
      <c r="C155" s="378" t="s">
        <v>64</v>
      </c>
      <c r="D155" s="378" t="s">
        <v>64</v>
      </c>
      <c r="E155" s="378" t="s">
        <v>65</v>
      </c>
      <c r="F155" s="378" t="s">
        <v>66</v>
      </c>
      <c r="G155" s="378" t="s">
        <v>66</v>
      </c>
      <c r="H155" s="378" t="s">
        <v>66</v>
      </c>
      <c r="I155" s="378" t="s">
        <v>66</v>
      </c>
      <c r="J155" s="377"/>
      <c r="L155" s="380"/>
      <c r="N155" s="10"/>
      <c r="O155" s="10"/>
    </row>
    <row r="156" spans="1:12" ht="12" customHeight="1">
      <c r="A156" s="319" t="s">
        <v>699</v>
      </c>
      <c r="B156" s="381"/>
      <c r="C156" s="382"/>
      <c r="D156" s="382"/>
      <c r="E156" s="382"/>
      <c r="F156" s="382"/>
      <c r="G156" s="383"/>
      <c r="H156" s="382"/>
      <c r="I156" s="372"/>
      <c r="L156" s="382"/>
    </row>
    <row r="157" spans="1:15" s="7" customFormat="1" ht="12" customHeight="1">
      <c r="A157" s="328" t="s">
        <v>701</v>
      </c>
      <c r="B157" s="322">
        <f>VLOOKUP(A157,$A$7:$H$48,8,0)</f>
        <v>1.7568493150684931E-06</v>
      </c>
      <c r="C157" s="322">
        <f>VLOOKUP(A157,$A$56:$H$97,8,0)</f>
        <v>1.1595205479452055E-06</v>
      </c>
      <c r="D157" s="321">
        <f>VLOOKUP($A157,$A$107:$J$148,9,0)</f>
        <v>0.0001657906562281539</v>
      </c>
      <c r="E157" s="322">
        <f>SUM(B157:D157)</f>
        <v>0.0001687070260911676</v>
      </c>
      <c r="F157" s="323" t="str">
        <f>VLOOKUP(A157,$A$7:$I$48,9,0)</f>
        <v>NA</v>
      </c>
      <c r="G157" s="323" t="str">
        <f>VLOOKUP(A157,$A$56:$I$97,9,0)</f>
        <v>NA</v>
      </c>
      <c r="H157" s="321">
        <f>VLOOKUP($A157,$A$107:$J$148,10,0)</f>
        <v>7.543474858381002E-09</v>
      </c>
      <c r="I157" s="323">
        <f>SUM(F157:H157)</f>
        <v>7.543474858381002E-09</v>
      </c>
      <c r="L157" s="321"/>
      <c r="N157" s="10"/>
      <c r="O157" s="10"/>
    </row>
    <row r="158" spans="1:15" s="7" customFormat="1" ht="12.75">
      <c r="A158" s="319" t="s">
        <v>854</v>
      </c>
      <c r="B158" s="381"/>
      <c r="C158" s="381"/>
      <c r="D158" s="386"/>
      <c r="E158" s="381"/>
      <c r="F158" s="393"/>
      <c r="G158" s="393"/>
      <c r="H158" s="386"/>
      <c r="I158" s="393"/>
      <c r="L158" s="386"/>
      <c r="N158" s="10"/>
      <c r="O158" s="10"/>
    </row>
    <row r="159" spans="1:15" s="133" customFormat="1" ht="12" customHeight="1">
      <c r="A159" s="328" t="s">
        <v>856</v>
      </c>
      <c r="B159" s="322" t="str">
        <f aca="true" t="shared" si="21" ref="B159:B168">VLOOKUP(A159,$A$7:$H$48,8,0)</f>
        <v>NA</v>
      </c>
      <c r="C159" s="322" t="str">
        <f aca="true" t="shared" si="22" ref="C159:C168">VLOOKUP(A159,$A$56:$H$97,8,0)</f>
        <v>NA</v>
      </c>
      <c r="D159" s="321">
        <f aca="true" t="shared" si="23" ref="D159:D168">VLOOKUP($A159,$A$107:$J$148,9,0)</f>
        <v>4.635807857439113E-09</v>
      </c>
      <c r="E159" s="322">
        <f>SUM(B159:D159)</f>
        <v>4.635807857439113E-09</v>
      </c>
      <c r="F159" s="323" t="str">
        <f aca="true" t="shared" si="24" ref="F159:F168">VLOOKUP(A159,$A$7:$I$48,9,0)</f>
        <v>NA</v>
      </c>
      <c r="G159" s="323" t="str">
        <f aca="true" t="shared" si="25" ref="G159:G168">VLOOKUP(A159,$A$56:$I$97,9,0)</f>
        <v>NA</v>
      </c>
      <c r="H159" s="321" t="str">
        <f aca="true" t="shared" si="26" ref="H159:H168">VLOOKUP($A159,$A$107:$J$148,10,0)</f>
        <v>NA</v>
      </c>
      <c r="I159" s="323">
        <f>SUM(F159:H159)</f>
        <v>0</v>
      </c>
      <c r="L159" s="321"/>
      <c r="N159" s="7"/>
      <c r="O159" s="10"/>
    </row>
    <row r="160" spans="1:15" s="133" customFormat="1" ht="12" customHeight="1">
      <c r="A160" s="328" t="s">
        <v>98</v>
      </c>
      <c r="B160" s="322">
        <f t="shared" si="21"/>
        <v>0.00017788649706457926</v>
      </c>
      <c r="C160" s="322">
        <f t="shared" si="22"/>
        <v>4.696203522504891E-05</v>
      </c>
      <c r="D160" s="321">
        <f t="shared" si="23"/>
        <v>2.9036687975277553E-06</v>
      </c>
      <c r="E160" s="322">
        <f>SUM(B160:D160)</f>
        <v>0.00022775220108715592</v>
      </c>
      <c r="F160" s="323" t="str">
        <f t="shared" si="24"/>
        <v>NA</v>
      </c>
      <c r="G160" s="323" t="str">
        <f t="shared" si="25"/>
        <v>NA</v>
      </c>
      <c r="H160" s="321">
        <f t="shared" si="26"/>
        <v>2.7999663404731932E-11</v>
      </c>
      <c r="I160" s="323">
        <f>SUM(F160:H160)</f>
        <v>2.7999663404731932E-11</v>
      </c>
      <c r="L160" s="321"/>
      <c r="N160" s="7"/>
      <c r="O160" s="10"/>
    </row>
    <row r="161" spans="1:15" s="133" customFormat="1" ht="12" customHeight="1">
      <c r="A161" s="328" t="s">
        <v>857</v>
      </c>
      <c r="B161" s="322">
        <f t="shared" si="21"/>
        <v>0.0010582191780821918</v>
      </c>
      <c r="C161" s="322">
        <f t="shared" si="22"/>
        <v>0.0006984246575342466</v>
      </c>
      <c r="D161" s="321">
        <f t="shared" si="23"/>
        <v>1.9432659681474427E-07</v>
      </c>
      <c r="E161" s="322">
        <f aca="true" t="shared" si="27" ref="E161:E168">SUM(B161:D161)</f>
        <v>0.0017568381622132532</v>
      </c>
      <c r="F161" s="323" t="str">
        <f t="shared" si="24"/>
        <v>NA</v>
      </c>
      <c r="G161" s="323" t="str">
        <f t="shared" si="25"/>
        <v>NA</v>
      </c>
      <c r="H161" s="321" t="str">
        <f t="shared" si="26"/>
        <v>NA</v>
      </c>
      <c r="I161" s="323">
        <f aca="true" t="shared" si="28" ref="I161:I168">SUM(F161:H161)</f>
        <v>0</v>
      </c>
      <c r="L161" s="321"/>
      <c r="N161" s="7"/>
      <c r="O161" s="10"/>
    </row>
    <row r="162" spans="1:15" s="133" customFormat="1" ht="12" customHeight="1">
      <c r="A162" s="328" t="s">
        <v>342</v>
      </c>
      <c r="B162" s="322">
        <f t="shared" si="21"/>
        <v>1.166829745596869E-05</v>
      </c>
      <c r="C162" s="322">
        <f t="shared" si="22"/>
        <v>7.701076320939336E-06</v>
      </c>
      <c r="D162" s="321" t="str">
        <f t="shared" si="23"/>
        <v>NA</v>
      </c>
      <c r="E162" s="322">
        <f t="shared" si="27"/>
        <v>1.9369373776908025E-05</v>
      </c>
      <c r="F162" s="323" t="str">
        <f t="shared" si="24"/>
        <v>NA</v>
      </c>
      <c r="G162" s="323" t="str">
        <f t="shared" si="25"/>
        <v>NA</v>
      </c>
      <c r="H162" s="321" t="str">
        <f t="shared" si="26"/>
        <v>NA</v>
      </c>
      <c r="I162" s="323">
        <f t="shared" si="28"/>
        <v>0</v>
      </c>
      <c r="L162" s="321"/>
      <c r="N162" s="7"/>
      <c r="O162" s="10"/>
    </row>
    <row r="163" spans="1:15" s="133" customFormat="1" ht="12" customHeight="1">
      <c r="A163" s="328" t="s">
        <v>128</v>
      </c>
      <c r="B163" s="322">
        <f t="shared" si="21"/>
        <v>0.00013062622309197648</v>
      </c>
      <c r="C163" s="322">
        <f t="shared" si="22"/>
        <v>0</v>
      </c>
      <c r="D163" s="321" t="str">
        <f t="shared" si="23"/>
        <v>NA</v>
      </c>
      <c r="E163" s="322">
        <f t="shared" si="27"/>
        <v>0.00013062622309197648</v>
      </c>
      <c r="F163" s="323" t="str">
        <f t="shared" si="24"/>
        <v>NA</v>
      </c>
      <c r="G163" s="323" t="str">
        <f t="shared" si="25"/>
        <v>NA</v>
      </c>
      <c r="H163" s="321" t="str">
        <f t="shared" si="26"/>
        <v>NA</v>
      </c>
      <c r="I163" s="323">
        <f t="shared" si="28"/>
        <v>0</v>
      </c>
      <c r="L163" s="321"/>
      <c r="N163" s="7"/>
      <c r="O163" s="10"/>
    </row>
    <row r="164" spans="1:15" s="133" customFormat="1" ht="12" customHeight="1">
      <c r="A164" s="328" t="s">
        <v>124</v>
      </c>
      <c r="B164" s="322">
        <f t="shared" si="21"/>
        <v>0.0008454011741682975</v>
      </c>
      <c r="C164" s="322">
        <f t="shared" si="22"/>
        <v>0</v>
      </c>
      <c r="D164" s="321">
        <f t="shared" si="23"/>
        <v>4.599871362420206E-05</v>
      </c>
      <c r="E164" s="322">
        <f t="shared" si="27"/>
        <v>0.0008913998877924995</v>
      </c>
      <c r="F164" s="323" t="str">
        <f t="shared" si="24"/>
        <v>NA</v>
      </c>
      <c r="G164" s="323" t="str">
        <f t="shared" si="25"/>
        <v>NA</v>
      </c>
      <c r="H164" s="321">
        <f t="shared" si="26"/>
        <v>3.844178210022601E-10</v>
      </c>
      <c r="I164" s="323">
        <f t="shared" si="28"/>
        <v>3.844178210022601E-10</v>
      </c>
      <c r="L164" s="321"/>
      <c r="N164" s="7"/>
      <c r="O164" s="10"/>
    </row>
    <row r="165" spans="1:15" s="133" customFormat="1" ht="12" customHeight="1">
      <c r="A165" s="328" t="s">
        <v>858</v>
      </c>
      <c r="B165" s="322" t="str">
        <f t="shared" si="21"/>
        <v>NA</v>
      </c>
      <c r="C165" s="322" t="str">
        <f t="shared" si="22"/>
        <v>NA</v>
      </c>
      <c r="D165" s="321" t="str">
        <f t="shared" si="23"/>
        <v>NA</v>
      </c>
      <c r="E165" s="322">
        <f t="shared" si="27"/>
        <v>0</v>
      </c>
      <c r="F165" s="323" t="str">
        <f t="shared" si="24"/>
        <v>NA</v>
      </c>
      <c r="G165" s="323" t="str">
        <f t="shared" si="25"/>
        <v>NA</v>
      </c>
      <c r="H165" s="321" t="str">
        <f t="shared" si="26"/>
        <v>NA</v>
      </c>
      <c r="I165" s="323">
        <f t="shared" si="28"/>
        <v>0</v>
      </c>
      <c r="L165" s="321"/>
      <c r="N165" s="7"/>
      <c r="O165" s="10"/>
    </row>
    <row r="166" spans="1:15" s="133" customFormat="1" ht="12" customHeight="1">
      <c r="A166" s="328" t="s">
        <v>918</v>
      </c>
      <c r="B166" s="322" t="str">
        <f t="shared" si="21"/>
        <v>NA</v>
      </c>
      <c r="C166" s="322" t="str">
        <f t="shared" si="22"/>
        <v>NA</v>
      </c>
      <c r="D166" s="321" t="str">
        <f t="shared" si="23"/>
        <v>NA</v>
      </c>
      <c r="E166" s="322">
        <f t="shared" si="27"/>
        <v>0</v>
      </c>
      <c r="F166" s="323" t="str">
        <f t="shared" si="24"/>
        <v>NA</v>
      </c>
      <c r="G166" s="323" t="str">
        <f t="shared" si="25"/>
        <v>NA</v>
      </c>
      <c r="H166" s="321" t="str">
        <f t="shared" si="26"/>
        <v>NA</v>
      </c>
      <c r="I166" s="323">
        <f t="shared" si="28"/>
        <v>0</v>
      </c>
      <c r="L166" s="321"/>
      <c r="N166" s="7"/>
      <c r="O166" s="10"/>
    </row>
    <row r="167" spans="1:15" s="133" customFormat="1" ht="12.75" customHeight="1">
      <c r="A167" s="328" t="s">
        <v>241</v>
      </c>
      <c r="B167" s="322">
        <f t="shared" si="21"/>
        <v>0.009322057590159352</v>
      </c>
      <c r="C167" s="322">
        <f t="shared" si="22"/>
        <v>0</v>
      </c>
      <c r="D167" s="321" t="str">
        <f t="shared" si="23"/>
        <v>NA</v>
      </c>
      <c r="E167" s="322">
        <f t="shared" si="27"/>
        <v>0.009322057590159352</v>
      </c>
      <c r="F167" s="323" t="str">
        <f t="shared" si="24"/>
        <v>NA</v>
      </c>
      <c r="G167" s="323" t="str">
        <f t="shared" si="25"/>
        <v>NA</v>
      </c>
      <c r="H167" s="321" t="str">
        <f t="shared" si="26"/>
        <v>NA</v>
      </c>
      <c r="I167" s="323">
        <f t="shared" si="28"/>
        <v>0</v>
      </c>
      <c r="L167" s="321"/>
      <c r="N167" s="7"/>
      <c r="O167" s="10"/>
    </row>
    <row r="168" spans="1:15" s="133" customFormat="1" ht="12.75" customHeight="1">
      <c r="A168" s="328" t="s">
        <v>91</v>
      </c>
      <c r="B168" s="322">
        <f t="shared" si="21"/>
        <v>0.0002172211350293542</v>
      </c>
      <c r="C168" s="322">
        <f t="shared" si="22"/>
        <v>0</v>
      </c>
      <c r="D168" s="321" t="str">
        <f t="shared" si="23"/>
        <v>NA</v>
      </c>
      <c r="E168" s="322">
        <f t="shared" si="27"/>
        <v>0.0002172211350293542</v>
      </c>
      <c r="F168" s="323" t="str">
        <f t="shared" si="24"/>
        <v>NA</v>
      </c>
      <c r="G168" s="323" t="str">
        <f t="shared" si="25"/>
        <v>NA</v>
      </c>
      <c r="H168" s="321" t="str">
        <f t="shared" si="26"/>
        <v>NA</v>
      </c>
      <c r="I168" s="323">
        <f t="shared" si="28"/>
        <v>0</v>
      </c>
      <c r="L168" s="321"/>
      <c r="N168" s="7"/>
      <c r="O168" s="10"/>
    </row>
    <row r="169" spans="1:15" s="133" customFormat="1" ht="12" customHeight="1">
      <c r="A169" s="319" t="s">
        <v>40</v>
      </c>
      <c r="B169" s="381"/>
      <c r="C169" s="381"/>
      <c r="D169" s="386"/>
      <c r="E169" s="381"/>
      <c r="F169" s="393"/>
      <c r="G169" s="393"/>
      <c r="H169" s="386"/>
      <c r="I169" s="393"/>
      <c r="L169" s="386"/>
      <c r="N169" s="7"/>
      <c r="O169" s="10"/>
    </row>
    <row r="170" spans="1:15" s="133" customFormat="1" ht="12" customHeight="1">
      <c r="A170" s="133" t="s">
        <v>525</v>
      </c>
      <c r="B170" s="322" t="str">
        <f aca="true" t="shared" si="29" ref="B170:B178">VLOOKUP(A170,$A$7:$H$48,8,0)</f>
        <v>NA</v>
      </c>
      <c r="C170" s="322" t="str">
        <f aca="true" t="shared" si="30" ref="C170:C178">VLOOKUP(A170,$A$56:$H$97,8,0)</f>
        <v>NA</v>
      </c>
      <c r="D170" s="321" t="str">
        <f aca="true" t="shared" si="31" ref="D170:D178">VLOOKUP($A170,$A$107:$J$148,9,0)</f>
        <v>NA</v>
      </c>
      <c r="E170" s="322">
        <f aca="true" t="shared" si="32" ref="E170:E178">SUM(B170:D170)</f>
        <v>0</v>
      </c>
      <c r="F170" s="323">
        <f aca="true" t="shared" si="33" ref="F170:F178">VLOOKUP(A170,$A$7:$I$48,9,0)</f>
        <v>4.11692759295499E-10</v>
      </c>
      <c r="G170" s="323">
        <f aca="true" t="shared" si="34" ref="G170:G178">VLOOKUP(A170,$A$56:$I$97,9,0)</f>
        <v>8.151516634050882E-11</v>
      </c>
      <c r="H170" s="321">
        <f aca="true" t="shared" si="35" ref="H170:H178">VLOOKUP($A170,$A$107:$J$148,10,0)</f>
        <v>2.8758180138881015E-14</v>
      </c>
      <c r="I170" s="323">
        <f aca="true" t="shared" si="36" ref="I170:I178">SUM(F170:H170)</f>
        <v>4.932366838161467E-10</v>
      </c>
      <c r="L170" s="321"/>
      <c r="N170" s="7"/>
      <c r="O170" s="10"/>
    </row>
    <row r="171" spans="1:15" s="133" customFormat="1" ht="12" customHeight="1">
      <c r="A171" s="133" t="s">
        <v>560</v>
      </c>
      <c r="B171" s="322" t="str">
        <f t="shared" si="29"/>
        <v>NA</v>
      </c>
      <c r="C171" s="322" t="str">
        <f t="shared" si="30"/>
        <v>NA</v>
      </c>
      <c r="D171" s="321" t="str">
        <f t="shared" si="31"/>
        <v>NA</v>
      </c>
      <c r="E171" s="322">
        <f t="shared" si="32"/>
        <v>0</v>
      </c>
      <c r="F171" s="323">
        <f t="shared" si="33"/>
        <v>5.4649147330164946E-11</v>
      </c>
      <c r="G171" s="323">
        <f t="shared" si="34"/>
        <v>1.0820531171372658E-11</v>
      </c>
      <c r="H171" s="321">
        <f t="shared" si="35"/>
        <v>3.84695045392406E-15</v>
      </c>
      <c r="I171" s="323">
        <f t="shared" si="36"/>
        <v>6.547352545199153E-11</v>
      </c>
      <c r="L171" s="321"/>
      <c r="N171" s="7"/>
      <c r="O171" s="10"/>
    </row>
    <row r="172" spans="1:15" s="133" customFormat="1" ht="12" customHeight="1">
      <c r="A172" s="133" t="s">
        <v>526</v>
      </c>
      <c r="B172" s="322" t="str">
        <f t="shared" si="29"/>
        <v>NA</v>
      </c>
      <c r="C172" s="322" t="str">
        <f t="shared" si="30"/>
        <v>NA</v>
      </c>
      <c r="D172" s="321" t="str">
        <f t="shared" si="31"/>
        <v>NA</v>
      </c>
      <c r="E172" s="322">
        <f t="shared" si="32"/>
        <v>0</v>
      </c>
      <c r="F172" s="323">
        <f t="shared" si="33"/>
        <v>1.05649986021806E-09</v>
      </c>
      <c r="G172" s="323">
        <f t="shared" si="34"/>
        <v>2.0918697232317586E-10</v>
      </c>
      <c r="H172" s="321">
        <f t="shared" si="35"/>
        <v>7.380021292782973E-14</v>
      </c>
      <c r="I172" s="323">
        <f t="shared" si="36"/>
        <v>1.2657606327541637E-09</v>
      </c>
      <c r="L172" s="321"/>
      <c r="N172" s="7"/>
      <c r="O172" s="10"/>
    </row>
    <row r="173" spans="1:15" s="133" customFormat="1" ht="12" customHeight="1">
      <c r="A173" s="320" t="s">
        <v>527</v>
      </c>
      <c r="B173" s="322">
        <f t="shared" si="29"/>
        <v>9.475538160469667E-06</v>
      </c>
      <c r="C173" s="322">
        <f t="shared" si="30"/>
        <v>1.876156555772994E-06</v>
      </c>
      <c r="D173" s="321" t="str">
        <f t="shared" si="31"/>
        <v>NA</v>
      </c>
      <c r="E173" s="322">
        <f t="shared" si="32"/>
        <v>1.1351694716242661E-05</v>
      </c>
      <c r="F173" s="323">
        <f t="shared" si="33"/>
        <v>5.753005311713727E-10</v>
      </c>
      <c r="G173" s="323">
        <f t="shared" si="34"/>
        <v>1.1390950517193178E-10</v>
      </c>
      <c r="H173" s="321">
        <f t="shared" si="35"/>
        <v>4.0186755622644127E-14</v>
      </c>
      <c r="I173" s="323">
        <f t="shared" si="36"/>
        <v>6.892502230989271E-10</v>
      </c>
      <c r="L173" s="321"/>
      <c r="N173" s="7"/>
      <c r="O173" s="10"/>
    </row>
    <row r="174" spans="1:15" s="133" customFormat="1" ht="12" customHeight="1">
      <c r="A174" s="320" t="s">
        <v>79</v>
      </c>
      <c r="B174" s="322">
        <f t="shared" si="29"/>
        <v>1.9902152641878667E-06</v>
      </c>
      <c r="C174" s="322">
        <f t="shared" si="30"/>
        <v>5.254168297455969E-07</v>
      </c>
      <c r="D174" s="321">
        <f t="shared" si="31"/>
        <v>3.480706231831361E-10</v>
      </c>
      <c r="E174" s="322">
        <f t="shared" si="32"/>
        <v>2.515980164556647E-06</v>
      </c>
      <c r="F174" s="323">
        <f t="shared" si="33"/>
        <v>1.2438845401174167E-10</v>
      </c>
      <c r="G174" s="323">
        <f t="shared" si="34"/>
        <v>3.2838551859099803E-11</v>
      </c>
      <c r="H174" s="321">
        <f t="shared" si="35"/>
        <v>8.701765579578404E-15</v>
      </c>
      <c r="I174" s="323">
        <f t="shared" si="36"/>
        <v>1.5723570763642103E-10</v>
      </c>
      <c r="L174" s="321"/>
      <c r="N174" s="7"/>
      <c r="O174" s="10"/>
    </row>
    <row r="175" spans="1:15" s="133" customFormat="1" ht="12" customHeight="1">
      <c r="A175" s="320" t="s">
        <v>84</v>
      </c>
      <c r="B175" s="322" t="str">
        <f t="shared" si="29"/>
        <v>NA</v>
      </c>
      <c r="C175" s="322" t="str">
        <f t="shared" si="30"/>
        <v>NA</v>
      </c>
      <c r="D175" s="321" t="str">
        <f t="shared" si="31"/>
        <v>NA</v>
      </c>
      <c r="E175" s="322">
        <f>SUM(B175:D175)</f>
        <v>0</v>
      </c>
      <c r="F175" s="323">
        <f t="shared" si="33"/>
        <v>3.7250489236790605E-09</v>
      </c>
      <c r="G175" s="323">
        <f t="shared" si="34"/>
        <v>9.834129158512721E-10</v>
      </c>
      <c r="H175" s="321">
        <f t="shared" si="35"/>
        <v>2.6855342727629847E-13</v>
      </c>
      <c r="I175" s="323">
        <f>SUM(F175:H175)</f>
        <v>4.708730392957609E-09</v>
      </c>
      <c r="L175" s="321"/>
      <c r="N175" s="7"/>
      <c r="O175" s="10"/>
    </row>
    <row r="176" spans="1:15" s="133" customFormat="1" ht="12" customHeight="1">
      <c r="A176" s="320" t="s">
        <v>528</v>
      </c>
      <c r="B176" s="322">
        <f t="shared" si="29"/>
        <v>1.4776908023483366E-05</v>
      </c>
      <c r="C176" s="322">
        <f t="shared" si="30"/>
        <v>3.901103718199608E-06</v>
      </c>
      <c r="D176" s="321">
        <f t="shared" si="31"/>
        <v>2.5843473703597455E-09</v>
      </c>
      <c r="E176" s="322">
        <f>SUM(B176:D176)</f>
        <v>1.8680596089053332E-05</v>
      </c>
      <c r="F176" s="323">
        <f t="shared" si="33"/>
        <v>9.235567514677103E-10</v>
      </c>
      <c r="G176" s="323">
        <f t="shared" si="34"/>
        <v>2.4381898238747553E-10</v>
      </c>
      <c r="H176" s="321">
        <f t="shared" si="35"/>
        <v>6.460868425899364E-14</v>
      </c>
      <c r="I176" s="323">
        <f>SUM(F176:H176)</f>
        <v>1.1674403425394448E-09</v>
      </c>
      <c r="L176" s="321"/>
      <c r="N176" s="7"/>
      <c r="O176" s="10"/>
    </row>
    <row r="177" spans="1:15" s="133" customFormat="1" ht="12" customHeight="1">
      <c r="A177" s="320" t="s">
        <v>80</v>
      </c>
      <c r="B177" s="322">
        <f t="shared" si="29"/>
        <v>2.1487279843444224E-06</v>
      </c>
      <c r="C177" s="322">
        <f t="shared" si="30"/>
        <v>5.672641878669276E-07</v>
      </c>
      <c r="D177" s="321">
        <f t="shared" si="31"/>
        <v>3.7579306219772225E-10</v>
      </c>
      <c r="E177" s="322">
        <f>SUM(B177:D177)</f>
        <v>2.7163679652735477E-06</v>
      </c>
      <c r="F177" s="323">
        <f t="shared" si="33"/>
        <v>1.3429549902152638E-10</v>
      </c>
      <c r="G177" s="323">
        <f t="shared" si="34"/>
        <v>3.545401174168297E-11</v>
      </c>
      <c r="H177" s="321">
        <f t="shared" si="35"/>
        <v>9.394826554943056E-15</v>
      </c>
      <c r="I177" s="323">
        <f>SUM(F177:H177)</f>
        <v>1.697589055897643E-10</v>
      </c>
      <c r="L177" s="321"/>
      <c r="N177" s="7"/>
      <c r="O177" s="10"/>
    </row>
    <row r="178" spans="1:15" s="133" customFormat="1" ht="12" customHeight="1">
      <c r="A178" s="328" t="s">
        <v>81</v>
      </c>
      <c r="B178" s="322">
        <f t="shared" si="29"/>
        <v>5.178082191780821E-07</v>
      </c>
      <c r="C178" s="322">
        <f t="shared" si="30"/>
        <v>3.417534246575342E-07</v>
      </c>
      <c r="D178" s="321" t="str">
        <f t="shared" si="31"/>
        <v>NA</v>
      </c>
      <c r="E178" s="322">
        <f t="shared" si="32"/>
        <v>8.595616438356163E-07</v>
      </c>
      <c r="F178" s="323" t="str">
        <f t="shared" si="33"/>
        <v>NA</v>
      </c>
      <c r="G178" s="323" t="str">
        <f t="shared" si="34"/>
        <v>NA</v>
      </c>
      <c r="H178" s="321" t="str">
        <f t="shared" si="35"/>
        <v>NA</v>
      </c>
      <c r="I178" s="323">
        <f t="shared" si="36"/>
        <v>0</v>
      </c>
      <c r="L178" s="321"/>
      <c r="N178" s="7"/>
      <c r="O178" s="10"/>
    </row>
    <row r="179" spans="1:15" s="7" customFormat="1" ht="12.75">
      <c r="A179" s="319" t="s">
        <v>702</v>
      </c>
      <c r="B179" s="381"/>
      <c r="C179" s="381"/>
      <c r="D179" s="386"/>
      <c r="E179" s="381"/>
      <c r="F179" s="393"/>
      <c r="G179" s="393"/>
      <c r="H179" s="386"/>
      <c r="I179" s="393"/>
      <c r="L179" s="386"/>
      <c r="N179" s="10"/>
      <c r="O179" s="10"/>
    </row>
    <row r="180" spans="1:15" s="133" customFormat="1" ht="12" customHeight="1">
      <c r="A180" s="133" t="s">
        <v>589</v>
      </c>
      <c r="B180" s="322">
        <f aca="true" t="shared" si="37" ref="B180:B192">VLOOKUP(A180,$A$7:$H$48,8,0)</f>
        <v>1.541095890410959E-08</v>
      </c>
      <c r="C180" s="322">
        <f aca="true" t="shared" si="38" ref="C180:C192">VLOOKUP(A180,$A$56:$H$97,8,0)</f>
        <v>1.3222602739726025E-08</v>
      </c>
      <c r="D180" s="321">
        <f aca="true" t="shared" si="39" ref="D180:D192">VLOOKUP($A180,$A$107:$J$148,9,0)</f>
        <v>7.54666395397065E-11</v>
      </c>
      <c r="E180" s="322">
        <f>SUM(B180:D180)</f>
        <v>2.8709028283375317E-08</v>
      </c>
      <c r="F180" s="323" t="str">
        <f aca="true" t="shared" si="40" ref="F180:F192">VLOOKUP(A180,$A$7:$I$48,9,0)</f>
        <v>NA</v>
      </c>
      <c r="G180" s="323" t="str">
        <f aca="true" t="shared" si="41" ref="G180:G192">VLOOKUP(A180,$A$56:$I$97,9,0)</f>
        <v>NA</v>
      </c>
      <c r="H180" s="321" t="str">
        <f aca="true" t="shared" si="42" ref="H180:H192">VLOOKUP($A180,$A$107:$J$148,10,0)</f>
        <v>NA</v>
      </c>
      <c r="I180" s="323">
        <f>SUM(F180:H180)</f>
        <v>0</v>
      </c>
      <c r="L180" s="321"/>
      <c r="N180" s="7"/>
      <c r="O180" s="10"/>
    </row>
    <row r="181" spans="1:15" s="133" customFormat="1" ht="12" customHeight="1">
      <c r="A181" s="320" t="s">
        <v>590</v>
      </c>
      <c r="B181" s="322">
        <f t="shared" si="37"/>
        <v>3.082191780821918E-08</v>
      </c>
      <c r="C181" s="322">
        <f t="shared" si="38"/>
        <v>2.644520547945205E-08</v>
      </c>
      <c r="D181" s="321">
        <f t="shared" si="39"/>
        <v>7.54666395397065E-11</v>
      </c>
      <c r="E181" s="322">
        <f>SUM(B181:D181)</f>
        <v>5.734258992721093E-08</v>
      </c>
      <c r="F181" s="323" t="str">
        <f t="shared" si="40"/>
        <v>NA</v>
      </c>
      <c r="G181" s="323" t="str">
        <f t="shared" si="41"/>
        <v>NA</v>
      </c>
      <c r="H181" s="321" t="str">
        <f t="shared" si="42"/>
        <v>NA</v>
      </c>
      <c r="I181" s="323">
        <f>SUM(F181:H181)</f>
        <v>0</v>
      </c>
      <c r="L181" s="321"/>
      <c r="N181" s="7"/>
      <c r="O181" s="10"/>
    </row>
    <row r="182" spans="1:15" s="133" customFormat="1" ht="12" customHeight="1">
      <c r="A182" s="320" t="s">
        <v>593</v>
      </c>
      <c r="B182" s="322">
        <f t="shared" si="37"/>
        <v>5.694716242661448E-09</v>
      </c>
      <c r="C182" s="322">
        <f t="shared" si="38"/>
        <v>4.886066536203522E-09</v>
      </c>
      <c r="D182" s="321">
        <f t="shared" si="39"/>
        <v>1.3943360067336251E-10</v>
      </c>
      <c r="E182" s="322">
        <f aca="true" t="shared" si="43" ref="E182:E192">SUM(B182:D182)</f>
        <v>1.0720216379538333E-08</v>
      </c>
      <c r="F182" s="323" t="str">
        <f t="shared" si="40"/>
        <v>NA</v>
      </c>
      <c r="G182" s="323" t="str">
        <f t="shared" si="41"/>
        <v>NA</v>
      </c>
      <c r="H182" s="321" t="str">
        <f t="shared" si="42"/>
        <v>NA</v>
      </c>
      <c r="I182" s="323">
        <f aca="true" t="shared" si="44" ref="I182:I192">SUM(F182:H182)</f>
        <v>0</v>
      </c>
      <c r="L182" s="321"/>
      <c r="N182" s="7"/>
      <c r="O182" s="10"/>
    </row>
    <row r="183" spans="1:15" s="133" customFormat="1" ht="12" customHeight="1">
      <c r="A183" s="320" t="s">
        <v>73</v>
      </c>
      <c r="B183" s="322">
        <f t="shared" si="37"/>
        <v>3.0528375733855183E-07</v>
      </c>
      <c r="C183" s="322">
        <f t="shared" si="38"/>
        <v>2.619334637964775E-07</v>
      </c>
      <c r="D183" s="321" t="str">
        <f t="shared" si="39"/>
        <v>NA</v>
      </c>
      <c r="E183" s="322">
        <f t="shared" si="43"/>
        <v>5.672172211350293E-07</v>
      </c>
      <c r="F183" s="323">
        <f t="shared" si="40"/>
        <v>2.387755102040816E-09</v>
      </c>
      <c r="G183" s="323">
        <f t="shared" si="41"/>
        <v>2.04869387755102E-09</v>
      </c>
      <c r="H183" s="321">
        <f t="shared" si="42"/>
        <v>8.809575064635128E-14</v>
      </c>
      <c r="I183" s="323">
        <f t="shared" si="44"/>
        <v>4.436537075342483E-09</v>
      </c>
      <c r="L183" s="321"/>
      <c r="N183" s="7"/>
      <c r="O183" s="10"/>
    </row>
    <row r="184" spans="1:15" s="133" customFormat="1" ht="12" customHeight="1">
      <c r="A184" s="320" t="s">
        <v>77</v>
      </c>
      <c r="B184" s="322">
        <f t="shared" si="37"/>
        <v>3.669275929549902E-07</v>
      </c>
      <c r="C184" s="322">
        <f t="shared" si="38"/>
        <v>3.1482387475538163E-07</v>
      </c>
      <c r="D184" s="321" t="str">
        <f t="shared" si="39"/>
        <v>NA</v>
      </c>
      <c r="E184" s="322">
        <f t="shared" si="43"/>
        <v>6.817514677103718E-07</v>
      </c>
      <c r="F184" s="323">
        <f t="shared" si="40"/>
        <v>2.869897959183673E-08</v>
      </c>
      <c r="G184" s="323">
        <f t="shared" si="41"/>
        <v>2.462372448979592E-08</v>
      </c>
      <c r="H184" s="321">
        <f t="shared" si="42"/>
        <v>1.058843156807107E-12</v>
      </c>
      <c r="I184" s="323">
        <f t="shared" si="44"/>
        <v>5.332376292478945E-08</v>
      </c>
      <c r="L184" s="321"/>
      <c r="N184" s="7"/>
      <c r="O184" s="10"/>
    </row>
    <row r="185" spans="1:15" s="133" customFormat="1" ht="12" customHeight="1">
      <c r="A185" s="320" t="s">
        <v>75</v>
      </c>
      <c r="B185" s="322">
        <f t="shared" si="37"/>
        <v>8.219178082191781E-07</v>
      </c>
      <c r="C185" s="322">
        <f t="shared" si="38"/>
        <v>7.052054794520547E-07</v>
      </c>
      <c r="D185" s="321" t="str">
        <f t="shared" si="39"/>
        <v>NA</v>
      </c>
      <c r="E185" s="322">
        <f t="shared" si="43"/>
        <v>1.5271232876712328E-06</v>
      </c>
      <c r="F185" s="323">
        <f t="shared" si="40"/>
        <v>6.428571428571429E-09</v>
      </c>
      <c r="G185" s="323">
        <f t="shared" si="41"/>
        <v>5.515714285714286E-09</v>
      </c>
      <c r="H185" s="321">
        <f t="shared" si="42"/>
        <v>2.3718086712479195E-13</v>
      </c>
      <c r="I185" s="323">
        <f t="shared" si="44"/>
        <v>1.194452289515284E-08</v>
      </c>
      <c r="L185" s="321"/>
      <c r="N185" s="7"/>
      <c r="O185" s="10"/>
    </row>
    <row r="186" spans="1:15" s="133" customFormat="1" ht="12" customHeight="1">
      <c r="A186" s="320" t="s">
        <v>465</v>
      </c>
      <c r="B186" s="322">
        <f t="shared" si="37"/>
        <v>1.7788649706457926E-07</v>
      </c>
      <c r="C186" s="322">
        <f t="shared" si="38"/>
        <v>1.52626614481409E-07</v>
      </c>
      <c r="D186" s="321">
        <f t="shared" si="39"/>
        <v>4.3555031962916334E-10</v>
      </c>
      <c r="E186" s="322">
        <f t="shared" si="43"/>
        <v>3.3094866186561743E-07</v>
      </c>
      <c r="F186" s="323" t="str">
        <f t="shared" si="40"/>
        <v>NA</v>
      </c>
      <c r="G186" s="323" t="str">
        <f t="shared" si="41"/>
        <v>NA</v>
      </c>
      <c r="H186" s="321" t="str">
        <f t="shared" si="42"/>
        <v>NA</v>
      </c>
      <c r="I186" s="323">
        <f t="shared" si="44"/>
        <v>0</v>
      </c>
      <c r="L186" s="321"/>
      <c r="N186" s="7"/>
      <c r="O186" s="10"/>
    </row>
    <row r="187" spans="1:15" s="133" customFormat="1" ht="12" customHeight="1">
      <c r="A187" s="320" t="s">
        <v>76</v>
      </c>
      <c r="B187" s="322">
        <f t="shared" si="37"/>
        <v>6.281800391389432E-08</v>
      </c>
      <c r="C187" s="322">
        <f t="shared" si="38"/>
        <v>5.3897847358121326E-08</v>
      </c>
      <c r="D187" s="321" t="str">
        <f t="shared" si="39"/>
        <v>NA</v>
      </c>
      <c r="E187" s="322">
        <f t="shared" si="43"/>
        <v>1.1671585127201564E-07</v>
      </c>
      <c r="F187" s="323">
        <f t="shared" si="40"/>
        <v>4.9132653061224486E-11</v>
      </c>
      <c r="G187" s="323">
        <f t="shared" si="41"/>
        <v>4.215581632653061E-11</v>
      </c>
      <c r="H187" s="321">
        <f t="shared" si="42"/>
        <v>1.8127394844537666E-14</v>
      </c>
      <c r="I187" s="323">
        <f t="shared" si="44"/>
        <v>9.130659678259963E-11</v>
      </c>
      <c r="L187" s="321"/>
      <c r="N187" s="7"/>
      <c r="O187" s="10"/>
    </row>
    <row r="188" spans="1:15" s="133" customFormat="1" ht="12" customHeight="1">
      <c r="A188" s="320" t="s">
        <v>74</v>
      </c>
      <c r="B188" s="322">
        <f t="shared" si="37"/>
        <v>5.900195694716242E-07</v>
      </c>
      <c r="C188" s="322">
        <f t="shared" si="38"/>
        <v>5.062367906066535E-07</v>
      </c>
      <c r="D188" s="321" t="str">
        <f t="shared" si="39"/>
        <v>NA</v>
      </c>
      <c r="E188" s="322">
        <f>SUM(B188:D188)</f>
        <v>1.0962563600782778E-06</v>
      </c>
      <c r="F188" s="323">
        <f t="shared" si="40"/>
        <v>4.6147959183673466E-11</v>
      </c>
      <c r="G188" s="323">
        <f t="shared" si="41"/>
        <v>3.9594948979591835E-11</v>
      </c>
      <c r="H188" s="321">
        <f t="shared" si="42"/>
        <v>1.7026197961458276E-14</v>
      </c>
      <c r="I188" s="323">
        <f>SUM(F188:H188)</f>
        <v>8.575993436122676E-11</v>
      </c>
      <c r="L188" s="321"/>
      <c r="N188" s="7"/>
      <c r="O188" s="10"/>
    </row>
    <row r="189" spans="1:15" s="133" customFormat="1" ht="12" customHeight="1">
      <c r="A189" s="320" t="s">
        <v>341</v>
      </c>
      <c r="B189" s="322">
        <f t="shared" si="37"/>
        <v>3.4637964774951076E-07</v>
      </c>
      <c r="C189" s="322">
        <f t="shared" si="38"/>
        <v>2.971937377690802E-07</v>
      </c>
      <c r="D189" s="321" t="str">
        <f t="shared" si="39"/>
        <v>NA</v>
      </c>
      <c r="E189" s="322">
        <f>SUM(B189:D189)</f>
        <v>6.43573385518591E-07</v>
      </c>
      <c r="F189" s="323">
        <f t="shared" si="40"/>
        <v>2.7091836734693875E-08</v>
      </c>
      <c r="G189" s="323">
        <f t="shared" si="41"/>
        <v>2.3244795918367344E-08</v>
      </c>
      <c r="H189" s="321">
        <f t="shared" si="42"/>
        <v>1.0904159345737185E-12</v>
      </c>
      <c r="I189" s="323">
        <f>SUM(F189:H189)</f>
        <v>5.0337723068995795E-08</v>
      </c>
      <c r="L189" s="321"/>
      <c r="N189" s="7"/>
      <c r="O189" s="10"/>
    </row>
    <row r="190" spans="1:15" s="133" customFormat="1" ht="12" customHeight="1">
      <c r="A190" s="320" t="s">
        <v>78</v>
      </c>
      <c r="B190" s="322">
        <f t="shared" si="37"/>
        <v>1.720156555772994E-07</v>
      </c>
      <c r="C190" s="322">
        <f t="shared" si="38"/>
        <v>1.4758943248532287E-07</v>
      </c>
      <c r="D190" s="321" t="str">
        <f t="shared" si="39"/>
        <v>NA</v>
      </c>
      <c r="E190" s="322">
        <f>SUM(B190:D190)</f>
        <v>3.1960508806262227E-07</v>
      </c>
      <c r="F190" s="323">
        <f t="shared" si="40"/>
        <v>1.345408163265306E-09</v>
      </c>
      <c r="G190" s="323">
        <f t="shared" si="41"/>
        <v>1.1543602040816326E-09</v>
      </c>
      <c r="H190" s="321">
        <f t="shared" si="42"/>
        <v>4.9638567191117164E-14</v>
      </c>
      <c r="I190" s="323">
        <f>SUM(F190:H190)</f>
        <v>2.4998180059141296E-09</v>
      </c>
      <c r="L190" s="321"/>
      <c r="N190" s="7"/>
      <c r="O190" s="10"/>
    </row>
    <row r="191" spans="1:15" s="133" customFormat="1" ht="12" customHeight="1">
      <c r="A191" s="320" t="s">
        <v>620</v>
      </c>
      <c r="B191" s="322">
        <f t="shared" si="37"/>
        <v>2.500978473581213E-07</v>
      </c>
      <c r="C191" s="322">
        <f t="shared" si="38"/>
        <v>2.1458395303326812E-07</v>
      </c>
      <c r="D191" s="321">
        <f t="shared" si="39"/>
        <v>6.1235787512219E-10</v>
      </c>
      <c r="E191" s="322">
        <f>SUM(B191:D191)</f>
        <v>4.652941582665116E-07</v>
      </c>
      <c r="F191" s="323" t="str">
        <f t="shared" si="40"/>
        <v>NA</v>
      </c>
      <c r="G191" s="323" t="str">
        <f t="shared" si="41"/>
        <v>NA</v>
      </c>
      <c r="H191" s="321" t="str">
        <f t="shared" si="42"/>
        <v>NA</v>
      </c>
      <c r="I191" s="323">
        <f>SUM(F191:H191)</f>
        <v>0</v>
      </c>
      <c r="L191" s="321"/>
      <c r="N191" s="7"/>
      <c r="O191" s="10"/>
    </row>
    <row r="192" spans="1:15" s="133" customFormat="1" ht="12" customHeight="1">
      <c r="A192" s="320" t="s">
        <v>70</v>
      </c>
      <c r="B192" s="322">
        <f t="shared" si="37"/>
        <v>7.573385518590998E-07</v>
      </c>
      <c r="C192" s="322">
        <f t="shared" si="38"/>
        <v>6.497964774951076E-07</v>
      </c>
      <c r="D192" s="321">
        <f t="shared" si="39"/>
        <v>1.8543231429756458E-09</v>
      </c>
      <c r="E192" s="322">
        <f t="shared" si="43"/>
        <v>1.4089893524971832E-06</v>
      </c>
      <c r="F192" s="323" t="str">
        <f t="shared" si="40"/>
        <v>NA</v>
      </c>
      <c r="G192" s="323" t="str">
        <f t="shared" si="41"/>
        <v>NA</v>
      </c>
      <c r="H192" s="321" t="str">
        <f t="shared" si="42"/>
        <v>NA</v>
      </c>
      <c r="I192" s="323">
        <f t="shared" si="44"/>
        <v>0</v>
      </c>
      <c r="L192" s="321"/>
      <c r="N192" s="7"/>
      <c r="O192" s="10"/>
    </row>
    <row r="193" spans="1:15" s="133" customFormat="1" ht="12" customHeight="1">
      <c r="A193" s="319" t="s">
        <v>42</v>
      </c>
      <c r="B193" s="381"/>
      <c r="C193" s="381"/>
      <c r="D193" s="386"/>
      <c r="E193" s="381"/>
      <c r="F193" s="393"/>
      <c r="G193" s="393"/>
      <c r="H193" s="386"/>
      <c r="I193" s="393"/>
      <c r="L193" s="386"/>
      <c r="N193" s="7"/>
      <c r="O193" s="10"/>
    </row>
    <row r="194" spans="1:15" s="133" customFormat="1" ht="12" customHeight="1">
      <c r="A194" s="133" t="s">
        <v>339</v>
      </c>
      <c r="B194" s="322">
        <f>VLOOKUP(A194,$A$7:$H$48,8,0)</f>
        <v>1.0127201565557729E-05</v>
      </c>
      <c r="C194" s="322">
        <f>VLOOKUP(A194,$A$56:$H$97,8,0)</f>
        <v>6.683953033268101E-06</v>
      </c>
      <c r="D194" s="321" t="str">
        <f>VLOOKUP($A194,$A$107:$J$148,9,0)</f>
        <v>NA</v>
      </c>
      <c r="E194" s="322">
        <f>SUM(B194:D194)</f>
        <v>1.681115459882583E-05</v>
      </c>
      <c r="F194" s="323">
        <f>VLOOKUP(A194,$A$7:$I$48,9,0)</f>
        <v>1.012720156555773E-09</v>
      </c>
      <c r="G194" s="323">
        <f>VLOOKUP(A194,$A$56:$I$97,9,0)</f>
        <v>6.683953033268102E-10</v>
      </c>
      <c r="H194" s="321">
        <f>VLOOKUP($A194,$A$107:$J$148,10,0)</f>
        <v>4.2507739822365295E-14</v>
      </c>
      <c r="I194" s="323">
        <f>SUM(F194:H194)</f>
        <v>1.6811579676224057E-09</v>
      </c>
      <c r="L194" s="321"/>
      <c r="N194" s="7"/>
      <c r="O194" s="10"/>
    </row>
    <row r="195" spans="1:15" s="7" customFormat="1" ht="12" customHeight="1">
      <c r="A195" s="319" t="s">
        <v>41</v>
      </c>
      <c r="B195" s="381"/>
      <c r="C195" s="381"/>
      <c r="D195" s="386"/>
      <c r="E195" s="381"/>
      <c r="F195" s="393"/>
      <c r="G195" s="393"/>
      <c r="H195" s="386"/>
      <c r="I195" s="393"/>
      <c r="L195" s="386"/>
      <c r="N195" s="389"/>
      <c r="O195" s="10"/>
    </row>
    <row r="196" spans="1:15" s="7" customFormat="1" ht="12" customHeight="1">
      <c r="A196" s="133" t="s">
        <v>248</v>
      </c>
      <c r="B196" s="322" t="str">
        <f>VLOOKUP(A196,$A$7:$H$48,8,0)</f>
        <v>NA</v>
      </c>
      <c r="C196" s="322" t="str">
        <f>VLOOKUP(A196,$A$56:$H$97,8,0)</f>
        <v>NA</v>
      </c>
      <c r="D196" s="321" t="str">
        <f>VLOOKUP($A196,$A$107:$J$148,9,0)</f>
        <v>NA</v>
      </c>
      <c r="E196" s="322">
        <f>SUM(B196:D196)</f>
        <v>0</v>
      </c>
      <c r="F196" s="323" t="str">
        <f>VLOOKUP(A196,$A$7:$I$48,9,0)</f>
        <v>NA</v>
      </c>
      <c r="G196" s="323" t="str">
        <f>VLOOKUP(A196,$A$56:$I$97,9,0)</f>
        <v>NA</v>
      </c>
      <c r="H196" s="321" t="str">
        <f>VLOOKUP($A196,$A$107:$J$148,10,0)</f>
        <v>NA</v>
      </c>
      <c r="I196" s="323">
        <f>SUM(F196:H196)</f>
        <v>0</v>
      </c>
      <c r="L196" s="321"/>
      <c r="O196" s="10"/>
    </row>
    <row r="197" spans="1:15" s="7" customFormat="1" ht="12" customHeight="1">
      <c r="A197" s="133" t="s">
        <v>895</v>
      </c>
      <c r="B197" s="322">
        <f>VLOOKUP(A197,$A$7:$H$48,8,0)</f>
        <v>1.4486301369863014E-07</v>
      </c>
      <c r="C197" s="322">
        <f>VLOOKUP(A197,$A$56:$H$97,8,0)</f>
        <v>0</v>
      </c>
      <c r="D197" s="321" t="str">
        <f>VLOOKUP($A197,$A$107:$J$148,9,0)</f>
        <v>NA</v>
      </c>
      <c r="E197" s="322">
        <f>SUM(B197:D197)</f>
        <v>1.4486301369863014E-07</v>
      </c>
      <c r="F197" s="323">
        <f>VLOOKUP(A197,$A$7:$I$48,9,0)</f>
        <v>2.328155577299413E-11</v>
      </c>
      <c r="G197" s="323">
        <f>VLOOKUP(A197,$A$56:$I$97,9,0)</f>
        <v>0</v>
      </c>
      <c r="H197" s="321" t="str">
        <f>VLOOKUP($A197,$A$107:$J$148,10,0)</f>
        <v>NA</v>
      </c>
      <c r="I197" s="323">
        <f>SUM(F197:H197)</f>
        <v>2.328155577299413E-11</v>
      </c>
      <c r="L197" s="321"/>
      <c r="O197" s="10"/>
    </row>
    <row r="198" spans="1:15" s="7" customFormat="1" ht="12" customHeight="1">
      <c r="A198" s="133" t="s">
        <v>204</v>
      </c>
      <c r="B198" s="322">
        <f>VLOOKUP(A198,$A$7:$H$48,8,0)</f>
        <v>5.706457925636007E-10</v>
      </c>
      <c r="C198" s="322">
        <f>VLOOKUP(A198,$A$56:$H$97,8,0)</f>
        <v>0</v>
      </c>
      <c r="D198" s="321" t="str">
        <f>VLOOKUP($A198,$A$107:$J$148,9,0)</f>
        <v>NA</v>
      </c>
      <c r="E198" s="322">
        <f>SUM(B198:D198)</f>
        <v>5.706457925636007E-10</v>
      </c>
      <c r="F198" s="323">
        <f>VLOOKUP(A198,$A$7:$I$48,9,0)</f>
        <v>2.24182275649986E-13</v>
      </c>
      <c r="G198" s="323">
        <f>VLOOKUP(A198,$A$56:$I$97,9,0)</f>
        <v>0</v>
      </c>
      <c r="H198" s="321" t="str">
        <f>VLOOKUP($A198,$A$107:$J$148,10,0)</f>
        <v>NA</v>
      </c>
      <c r="I198" s="323">
        <f>SUM(F198:H198)</f>
        <v>2.24182275649986E-13</v>
      </c>
      <c r="L198" s="321"/>
      <c r="O198" s="10"/>
    </row>
    <row r="199" spans="1:12" ht="12.75">
      <c r="A199" s="318" t="s">
        <v>169</v>
      </c>
      <c r="B199" s="321">
        <f aca="true" t="shared" si="45" ref="B199:I199">SUM(B157:B198)</f>
        <v>0.011807921389767962</v>
      </c>
      <c r="C199" s="321">
        <f t="shared" si="45"/>
        <v>0.000771491378923679</v>
      </c>
      <c r="D199" s="321">
        <f t="shared" si="45"/>
        <v>0.0002148985018638291</v>
      </c>
      <c r="E199" s="321">
        <f t="shared" si="45"/>
        <v>0.012794311270555473</v>
      </c>
      <c r="F199" s="385">
        <f t="shared" si="45"/>
        <v>7.408948945345261E-08</v>
      </c>
      <c r="G199" s="385">
        <f t="shared" si="45"/>
        <v>5.904839148098965E-08</v>
      </c>
      <c r="H199" s="385">
        <f t="shared" si="45"/>
        <v>7.958992029199781E-09</v>
      </c>
      <c r="I199" s="385">
        <f t="shared" si="45"/>
        <v>1.4109687296364204E-07</v>
      </c>
      <c r="L199" s="385"/>
    </row>
    <row r="200" spans="1:10" ht="12.75">
      <c r="A200" s="7"/>
      <c r="B200" s="395"/>
      <c r="C200" s="7"/>
      <c r="D200" s="7"/>
      <c r="E200" s="7"/>
      <c r="F200" s="7"/>
      <c r="G200" s="394"/>
      <c r="H200" s="380"/>
      <c r="I200" s="7"/>
      <c r="J200" s="7"/>
    </row>
  </sheetData>
  <autoFilter ref="A1:K199"/>
  <conditionalFormatting sqref="A93 A46:A48 A20:A22 A30 A79 A69:A71 A95:A97 A120:A122 A144 A180 A196:A198 A194 A44 A130 A146:A148 A170:A172">
    <cfRule type="expression" priority="1" dxfId="3" stopIfTrue="1">
      <formula>$J20="YES"</formula>
    </cfRule>
  </conditionalFormatting>
  <printOptions horizontalCentered="1"/>
  <pageMargins left="1" right="1" top="1.5" bottom="0.5" header="0.5" footer="0.5"/>
  <pageSetup fitToHeight="0" horizontalDpi="600" verticalDpi="600" orientation="landscape" scale="83" r:id="rId1"/>
  <headerFooter alignWithMargins="0">
    <oddHeader>&amp;R&amp;"Book Antiqua,Bold Italic"&amp;12Appendix H
Maintenance Worker Risk Calculations
Human Health Risk Assessment and Closure Report for the Mohawk Sub-Area
BMI Common Areas (Eastside), Clark County, Nevada
Page &amp;P of &amp;N</oddHeader>
  </headerFooter>
</worksheet>
</file>

<file path=xl/worksheets/sheet13.xml><?xml version="1.0" encoding="utf-8"?>
<worksheet xmlns="http://schemas.openxmlformats.org/spreadsheetml/2006/main" xmlns:r="http://schemas.openxmlformats.org/officeDocument/2006/relationships">
  <dimension ref="A1:G90"/>
  <sheetViews>
    <sheetView showGridLines="0" workbookViewId="0" topLeftCell="A1">
      <selection activeCell="B11" sqref="B11"/>
    </sheetView>
  </sheetViews>
  <sheetFormatPr defaultColWidth="9.140625" defaultRowHeight="12.75"/>
  <cols>
    <col min="1" max="1" width="36.7109375" style="116" customWidth="1"/>
    <col min="2" max="5" width="14.7109375" style="128" customWidth="1"/>
    <col min="6" max="6" width="8.8515625" style="127" customWidth="1"/>
    <col min="7" max="16384" width="8.8515625" style="119" customWidth="1"/>
  </cols>
  <sheetData>
    <row r="1" spans="5:6" ht="14.25" customHeight="1">
      <c r="E1" s="23" t="s">
        <v>335</v>
      </c>
      <c r="F1" s="23"/>
    </row>
    <row r="2" spans="5:6" ht="14.25" customHeight="1">
      <c r="E2" s="24" t="s">
        <v>332</v>
      </c>
      <c r="F2" s="24"/>
    </row>
    <row r="3" spans="5:6" ht="14.25" customHeight="1">
      <c r="E3" s="25" t="e">
        <f>#REF!</f>
        <v>#REF!</v>
      </c>
      <c r="F3" s="25"/>
    </row>
    <row r="4" spans="5:6" ht="14.25" customHeight="1">
      <c r="E4" s="26" t="s">
        <v>266</v>
      </c>
      <c r="F4" s="26"/>
    </row>
    <row r="5" spans="1:7" ht="7.5" customHeight="1" thickBot="1">
      <c r="A5" s="120"/>
      <c r="B5" s="120"/>
      <c r="C5" s="120"/>
      <c r="D5" s="120"/>
      <c r="E5" s="120"/>
      <c r="F5" s="26"/>
      <c r="G5" s="26"/>
    </row>
    <row r="6" spans="2:6" s="2" customFormat="1" ht="11.25" customHeight="1">
      <c r="B6" s="121" t="s">
        <v>253</v>
      </c>
      <c r="C6" s="121"/>
      <c r="D6" s="121" t="s">
        <v>254</v>
      </c>
      <c r="E6" s="121"/>
      <c r="F6" s="122"/>
    </row>
    <row r="7" spans="2:6" s="2" customFormat="1" ht="11.25" customHeight="1">
      <c r="B7" s="123" t="s">
        <v>421</v>
      </c>
      <c r="C7" s="123"/>
      <c r="D7" s="123" t="s">
        <v>421</v>
      </c>
      <c r="E7" s="123"/>
      <c r="F7" s="122"/>
    </row>
    <row r="8" spans="1:6" s="2" customFormat="1" ht="11.25" customHeight="1">
      <c r="A8" s="37" t="s">
        <v>334</v>
      </c>
      <c r="B8" s="124" t="s">
        <v>422</v>
      </c>
      <c r="C8" s="124" t="s">
        <v>423</v>
      </c>
      <c r="D8" s="124" t="s">
        <v>422</v>
      </c>
      <c r="E8" s="124" t="s">
        <v>423</v>
      </c>
      <c r="F8" s="122"/>
    </row>
    <row r="9" spans="1:6" s="2" customFormat="1" ht="11.25" customHeight="1">
      <c r="A9" s="125" t="s">
        <v>424</v>
      </c>
      <c r="B9" s="122"/>
      <c r="C9" s="122"/>
      <c r="D9" s="122"/>
      <c r="E9" s="122"/>
      <c r="F9" s="122"/>
    </row>
    <row r="10" spans="1:6" s="2" customFormat="1" ht="11.25" customHeight="1">
      <c r="A10" s="2" t="s">
        <v>425</v>
      </c>
      <c r="B10" s="101"/>
      <c r="C10" s="101"/>
      <c r="D10" s="101"/>
      <c r="E10" s="101"/>
      <c r="F10" s="122"/>
    </row>
    <row r="11" spans="1:6" s="2" customFormat="1" ht="11.25" customHeight="1">
      <c r="A11" s="2" t="s">
        <v>333</v>
      </c>
      <c r="B11" s="101">
        <v>1.8671370462334547E-09</v>
      </c>
      <c r="C11" s="101">
        <v>3.111895077055758E-11</v>
      </c>
      <c r="D11" s="101">
        <v>2.2541499675702772E-11</v>
      </c>
      <c r="E11" s="101">
        <v>3.7569166126171283E-13</v>
      </c>
      <c r="F11" s="122"/>
    </row>
    <row r="12" spans="1:6" s="2" customFormat="1" ht="11.25" customHeight="1">
      <c r="A12" s="2" t="s">
        <v>426</v>
      </c>
      <c r="B12" s="101">
        <v>8.857444650511302E-09</v>
      </c>
      <c r="C12" s="101">
        <v>1.476240775085217E-10</v>
      </c>
      <c r="D12" s="101">
        <v>1.0693381405496013E-10</v>
      </c>
      <c r="E12" s="101">
        <v>1.7822302342493356E-12</v>
      </c>
      <c r="F12" s="122"/>
    </row>
    <row r="13" spans="1:6" s="2" customFormat="1" ht="11.25" customHeight="1">
      <c r="A13" s="2" t="s">
        <v>427</v>
      </c>
      <c r="B13" s="101"/>
      <c r="C13" s="101"/>
      <c r="D13" s="101"/>
      <c r="E13" s="101"/>
      <c r="F13" s="122"/>
    </row>
    <row r="14" spans="1:6" s="2" customFormat="1" ht="11.25" customHeight="1">
      <c r="A14" s="2" t="s">
        <v>333</v>
      </c>
      <c r="B14" s="101" t="s">
        <v>438</v>
      </c>
      <c r="C14" s="101" t="s">
        <v>438</v>
      </c>
      <c r="D14" s="101" t="s">
        <v>438</v>
      </c>
      <c r="E14" s="101" t="s">
        <v>438</v>
      </c>
      <c r="F14" s="122"/>
    </row>
    <row r="15" spans="1:6" s="2" customFormat="1" ht="11.25" customHeight="1">
      <c r="A15" s="2" t="s">
        <v>426</v>
      </c>
      <c r="B15" s="101">
        <v>5.593453733730691E-09</v>
      </c>
      <c r="C15" s="101">
        <v>9.322422889551151E-11</v>
      </c>
      <c r="D15" s="101">
        <v>6.752843117718527E-11</v>
      </c>
      <c r="E15" s="101">
        <v>1.1254738529530877E-12</v>
      </c>
      <c r="F15" s="122"/>
    </row>
    <row r="16" spans="1:6" s="2" customFormat="1" ht="11.25" customHeight="1">
      <c r="A16" s="2" t="s">
        <v>428</v>
      </c>
      <c r="B16" s="101"/>
      <c r="C16" s="101"/>
      <c r="D16" s="101"/>
      <c r="E16" s="101"/>
      <c r="F16" s="122"/>
    </row>
    <row r="17" spans="1:6" s="2" customFormat="1" ht="11.25" customHeight="1">
      <c r="A17" s="2" t="s">
        <v>333</v>
      </c>
      <c r="B17" s="101" t="s">
        <v>438</v>
      </c>
      <c r="C17" s="101" t="s">
        <v>438</v>
      </c>
      <c r="D17" s="101" t="s">
        <v>438</v>
      </c>
      <c r="E17" s="101" t="s">
        <v>438</v>
      </c>
      <c r="F17" s="122"/>
    </row>
    <row r="18" spans="1:6" s="2" customFormat="1" ht="11.25" customHeight="1">
      <c r="A18" s="21" t="s">
        <v>426</v>
      </c>
      <c r="B18" s="124">
        <v>4.060208629611951E-07</v>
      </c>
      <c r="C18" s="124">
        <v>6.7670143826865845E-09</v>
      </c>
      <c r="D18" s="124">
        <v>4.901792918324428E-09</v>
      </c>
      <c r="E18" s="124">
        <v>8.169654863874047E-11</v>
      </c>
      <c r="F18" s="122"/>
    </row>
    <row r="19" spans="2:6" s="2" customFormat="1" ht="1.5" customHeight="1" hidden="1">
      <c r="B19" s="101"/>
      <c r="C19" s="101"/>
      <c r="D19" s="101"/>
      <c r="E19" s="101"/>
      <c r="F19" s="122"/>
    </row>
    <row r="20" spans="1:6" s="2" customFormat="1" ht="11.25" customHeight="1">
      <c r="A20" s="125" t="s">
        <v>429</v>
      </c>
      <c r="B20" s="101"/>
      <c r="C20" s="101"/>
      <c r="D20" s="101"/>
      <c r="E20" s="101"/>
      <c r="F20" s="122"/>
    </row>
    <row r="21" spans="1:6" s="2" customFormat="1" ht="11.25" customHeight="1">
      <c r="A21" s="2" t="s">
        <v>425</v>
      </c>
      <c r="B21" s="101"/>
      <c r="C21" s="101"/>
      <c r="D21" s="101"/>
      <c r="E21" s="101"/>
      <c r="F21" s="122"/>
    </row>
    <row r="22" spans="1:6" s="2" customFormat="1" ht="11.25" customHeight="1">
      <c r="A22" s="2" t="s">
        <v>333</v>
      </c>
      <c r="B22" s="101">
        <v>1.2586066780926698E-07</v>
      </c>
      <c r="C22" s="101">
        <v>2.0976777968211162E-09</v>
      </c>
      <c r="D22" s="101">
        <v>1.5194857861824005E-09</v>
      </c>
      <c r="E22" s="101">
        <v>2.5324763103040008E-11</v>
      </c>
      <c r="F22" s="122"/>
    </row>
    <row r="23" spans="1:6" s="2" customFormat="1" ht="11.25" customHeight="1">
      <c r="A23" s="2" t="s">
        <v>426</v>
      </c>
      <c r="B23" s="101">
        <v>5.97065920279311E-07</v>
      </c>
      <c r="C23" s="101">
        <v>9.951098671321851E-09</v>
      </c>
      <c r="D23" s="101">
        <v>7.208234272625786E-09</v>
      </c>
      <c r="E23" s="101">
        <v>1.2013723787709643E-10</v>
      </c>
      <c r="F23" s="122"/>
    </row>
    <row r="24" spans="1:6" s="2" customFormat="1" ht="11.25" customHeight="1">
      <c r="A24" s="2" t="s">
        <v>427</v>
      </c>
      <c r="B24" s="101"/>
      <c r="C24" s="101"/>
      <c r="D24" s="101"/>
      <c r="E24" s="101"/>
      <c r="F24" s="122"/>
    </row>
    <row r="25" spans="1:6" s="2" customFormat="1" ht="11.25" customHeight="1">
      <c r="A25" s="2" t="s">
        <v>333</v>
      </c>
      <c r="B25" s="101" t="s">
        <v>438</v>
      </c>
      <c r="C25" s="101" t="s">
        <v>438</v>
      </c>
      <c r="D25" s="101" t="s">
        <v>438</v>
      </c>
      <c r="E25" s="101" t="s">
        <v>438</v>
      </c>
      <c r="F25" s="122"/>
    </row>
    <row r="26" spans="1:6" s="2" customFormat="1" ht="11.25" customHeight="1">
      <c r="A26" s="2" t="s">
        <v>426</v>
      </c>
      <c r="B26" s="101">
        <v>3.770456077167673E-07</v>
      </c>
      <c r="C26" s="101">
        <v>6.284093461946121E-09</v>
      </c>
      <c r="D26" s="101">
        <v>4.55198158122239E-09</v>
      </c>
      <c r="E26" s="101">
        <v>7.586635968703984E-11</v>
      </c>
      <c r="F26" s="122"/>
    </row>
    <row r="27" spans="1:6" s="2" customFormat="1" ht="11.25" customHeight="1">
      <c r="A27" s="2" t="s">
        <v>428</v>
      </c>
      <c r="B27" s="101"/>
      <c r="C27" s="101"/>
      <c r="D27" s="101"/>
      <c r="E27" s="101"/>
      <c r="F27" s="122"/>
    </row>
    <row r="28" spans="1:6" s="2" customFormat="1" ht="11.25" customHeight="1">
      <c r="A28" s="2" t="s">
        <v>333</v>
      </c>
      <c r="B28" s="101" t="s">
        <v>438</v>
      </c>
      <c r="C28" s="101" t="s">
        <v>438</v>
      </c>
      <c r="D28" s="101" t="s">
        <v>438</v>
      </c>
      <c r="E28" s="101" t="s">
        <v>438</v>
      </c>
      <c r="F28" s="122"/>
    </row>
    <row r="29" spans="1:6" s="2" customFormat="1" ht="11.25" customHeight="1">
      <c r="A29" s="21" t="s">
        <v>426</v>
      </c>
      <c r="B29" s="124">
        <v>2.72813032442764E-05</v>
      </c>
      <c r="C29" s="124">
        <v>4.546883874046067E-07</v>
      </c>
      <c r="D29" s="124">
        <v>3.2936065913006084E-07</v>
      </c>
      <c r="E29" s="124">
        <v>5.489344318834348E-09</v>
      </c>
      <c r="F29" s="122"/>
    </row>
    <row r="30" spans="2:6" s="2" customFormat="1" ht="1.5" customHeight="1" hidden="1">
      <c r="B30" s="101"/>
      <c r="C30" s="101"/>
      <c r="D30" s="101"/>
      <c r="E30" s="101"/>
      <c r="F30" s="122"/>
    </row>
    <row r="31" spans="1:6" s="2" customFormat="1" ht="11.25" customHeight="1">
      <c r="A31" s="125" t="s">
        <v>430</v>
      </c>
      <c r="B31" s="101"/>
      <c r="C31" s="101"/>
      <c r="D31" s="101"/>
      <c r="E31" s="101"/>
      <c r="F31" s="122"/>
    </row>
    <row r="32" spans="1:6" s="2" customFormat="1" ht="11.25" customHeight="1">
      <c r="A32" s="2" t="s">
        <v>425</v>
      </c>
      <c r="B32" s="101"/>
      <c r="C32" s="101"/>
      <c r="D32" s="101"/>
      <c r="E32" s="101"/>
      <c r="F32" s="122"/>
    </row>
    <row r="33" spans="1:6" s="2" customFormat="1" ht="11.25" customHeight="1">
      <c r="A33" s="2" t="s">
        <v>333</v>
      </c>
      <c r="B33" s="101">
        <v>3.1202690743584056E-07</v>
      </c>
      <c r="C33" s="101">
        <v>5.200448457264009E-09</v>
      </c>
      <c r="D33" s="101">
        <v>3.76702633958456E-09</v>
      </c>
      <c r="E33" s="101">
        <v>6.278377232640934E-11</v>
      </c>
      <c r="F33" s="122"/>
    </row>
    <row r="34" spans="1:6" s="2" customFormat="1" ht="11.25" customHeight="1">
      <c r="A34" s="2" t="s">
        <v>426</v>
      </c>
      <c r="B34" s="101">
        <v>1.4802132857137947E-06</v>
      </c>
      <c r="C34" s="101">
        <v>2.4670221428563244E-08</v>
      </c>
      <c r="D34" s="101">
        <v>1.7870261514652922E-08</v>
      </c>
      <c r="E34" s="101">
        <v>2.97837691910882E-10</v>
      </c>
      <c r="F34" s="122"/>
    </row>
    <row r="35" spans="1:6" s="2" customFormat="1" ht="11.25" customHeight="1">
      <c r="A35" s="2" t="s">
        <v>427</v>
      </c>
      <c r="B35" s="101"/>
      <c r="C35" s="101"/>
      <c r="D35" s="101"/>
      <c r="E35" s="101"/>
      <c r="F35" s="122"/>
    </row>
    <row r="36" spans="1:6" s="2" customFormat="1" ht="11.25" customHeight="1">
      <c r="A36" s="2" t="s">
        <v>333</v>
      </c>
      <c r="B36" s="101" t="s">
        <v>438</v>
      </c>
      <c r="C36" s="101" t="s">
        <v>438</v>
      </c>
      <c r="D36" s="101" t="s">
        <v>438</v>
      </c>
      <c r="E36" s="101" t="s">
        <v>438</v>
      </c>
      <c r="F36" s="122"/>
    </row>
    <row r="37" spans="1:6" s="2" customFormat="1" ht="11.25" customHeight="1">
      <c r="A37" s="2" t="s">
        <v>426</v>
      </c>
      <c r="B37" s="101">
        <v>9.347509192976622E-07</v>
      </c>
      <c r="C37" s="101">
        <v>1.557918198829437E-08</v>
      </c>
      <c r="D37" s="101">
        <v>1.1285024624580545E-08</v>
      </c>
      <c r="E37" s="101">
        <v>1.8808374374300907E-10</v>
      </c>
      <c r="F37" s="122"/>
    </row>
    <row r="38" spans="1:6" s="2" customFormat="1" ht="11.25" customHeight="1">
      <c r="A38" s="2" t="s">
        <v>428</v>
      </c>
      <c r="B38" s="101"/>
      <c r="C38" s="101"/>
      <c r="D38" s="101"/>
      <c r="E38" s="101"/>
      <c r="F38" s="122"/>
    </row>
    <row r="39" spans="1:6" s="2" customFormat="1" ht="11.25" customHeight="1">
      <c r="A39" s="2" t="s">
        <v>333</v>
      </c>
      <c r="B39" s="101" t="s">
        <v>438</v>
      </c>
      <c r="C39" s="101" t="s">
        <v>438</v>
      </c>
      <c r="D39" s="101" t="s">
        <v>438</v>
      </c>
      <c r="E39" s="101" t="s">
        <v>438</v>
      </c>
      <c r="F39" s="122"/>
    </row>
    <row r="40" spans="1:6" s="2" customFormat="1" ht="11.25" customHeight="1">
      <c r="A40" s="21" t="s">
        <v>426</v>
      </c>
      <c r="B40" s="124">
        <v>6.74960858826379E-05</v>
      </c>
      <c r="C40" s="124">
        <v>1.1249347647106316E-06</v>
      </c>
      <c r="D40" s="124">
        <v>8.148641263928168E-07</v>
      </c>
      <c r="E40" s="124">
        <v>1.3581068773213613E-08</v>
      </c>
      <c r="F40" s="122"/>
    </row>
    <row r="41" spans="2:6" s="2" customFormat="1" ht="1.5" customHeight="1" hidden="1">
      <c r="B41" s="101"/>
      <c r="C41" s="101"/>
      <c r="D41" s="101"/>
      <c r="E41" s="101"/>
      <c r="F41" s="122"/>
    </row>
    <row r="42" spans="1:6" s="2" customFormat="1" ht="11.25" customHeight="1">
      <c r="A42" s="125" t="s">
        <v>431</v>
      </c>
      <c r="B42" s="101"/>
      <c r="C42" s="101"/>
      <c r="D42" s="101"/>
      <c r="E42" s="101"/>
      <c r="F42" s="122"/>
    </row>
    <row r="43" spans="1:6" s="2" customFormat="1" ht="11.25" customHeight="1">
      <c r="A43" s="2" t="s">
        <v>425</v>
      </c>
      <c r="B43" s="101"/>
      <c r="C43" s="101"/>
      <c r="D43" s="101"/>
      <c r="E43" s="101"/>
      <c r="F43" s="122"/>
    </row>
    <row r="44" spans="1:6" s="2" customFormat="1" ht="11.25" customHeight="1">
      <c r="A44" s="2" t="s">
        <v>333</v>
      </c>
      <c r="B44" s="101">
        <v>1.8206281039843295E-07</v>
      </c>
      <c r="C44" s="101">
        <v>3.034380173307216E-09</v>
      </c>
      <c r="D44" s="101">
        <v>2.1980008322542155E-09</v>
      </c>
      <c r="E44" s="101">
        <v>3.663334720423692E-11</v>
      </c>
      <c r="F44" s="122"/>
    </row>
    <row r="45" spans="1:6" s="2" customFormat="1" ht="11.25" customHeight="1">
      <c r="A45" s="2" t="s">
        <v>426</v>
      </c>
      <c r="B45" s="101">
        <v>8.636812542891523E-07</v>
      </c>
      <c r="C45" s="101">
        <v>1.4394687571485872E-08</v>
      </c>
      <c r="D45" s="101">
        <v>1.0427017530793106E-08</v>
      </c>
      <c r="E45" s="101">
        <v>1.7378362551321843E-10</v>
      </c>
      <c r="F45" s="122"/>
    </row>
    <row r="46" spans="1:6" s="2" customFormat="1" ht="11.25" customHeight="1">
      <c r="A46" s="2" t="s">
        <v>427</v>
      </c>
      <c r="B46" s="101"/>
      <c r="C46" s="101"/>
      <c r="D46" s="101"/>
      <c r="E46" s="101"/>
      <c r="F46" s="122"/>
    </row>
    <row r="47" spans="1:6" s="2" customFormat="1" ht="11.25" customHeight="1">
      <c r="A47" s="2" t="s">
        <v>333</v>
      </c>
      <c r="B47" s="101" t="s">
        <v>438</v>
      </c>
      <c r="C47" s="101" t="s">
        <v>438</v>
      </c>
      <c r="D47" s="101" t="s">
        <v>438</v>
      </c>
      <c r="E47" s="101" t="s">
        <v>438</v>
      </c>
      <c r="F47" s="122"/>
    </row>
    <row r="48" spans="1:6" s="2" customFormat="1" ht="11.25" customHeight="1">
      <c r="A48" s="2" t="s">
        <v>426</v>
      </c>
      <c r="B48" s="101">
        <v>5.454125119797384E-07</v>
      </c>
      <c r="C48" s="101">
        <v>9.09020853299564E-09</v>
      </c>
      <c r="D48" s="101">
        <v>6.584635009367328E-09</v>
      </c>
      <c r="E48" s="101">
        <v>1.0974391682278879E-10</v>
      </c>
      <c r="F48" s="122"/>
    </row>
    <row r="49" spans="1:6" s="2" customFormat="1" ht="11.25" customHeight="1">
      <c r="A49" s="2" t="s">
        <v>428</v>
      </c>
      <c r="B49" s="101"/>
      <c r="C49" s="101"/>
      <c r="D49" s="101"/>
      <c r="E49" s="101"/>
      <c r="F49" s="122"/>
    </row>
    <row r="50" spans="1:6" s="2" customFormat="1" ht="11.25" customHeight="1">
      <c r="A50" s="2" t="s">
        <v>333</v>
      </c>
      <c r="B50" s="101" t="s">
        <v>438</v>
      </c>
      <c r="C50" s="101" t="s">
        <v>438</v>
      </c>
      <c r="D50" s="101" t="s">
        <v>438</v>
      </c>
      <c r="E50" s="101" t="s">
        <v>438</v>
      </c>
      <c r="F50" s="122"/>
    </row>
    <row r="51" spans="1:6" s="2" customFormat="1" ht="11.25" customHeight="1">
      <c r="A51" s="21" t="s">
        <v>426</v>
      </c>
      <c r="B51" s="124">
        <v>6.055008506785335E-05</v>
      </c>
      <c r="C51" s="124">
        <v>1.0091680844642224E-06</v>
      </c>
      <c r="D51" s="124">
        <v>7.310067173023863E-07</v>
      </c>
      <c r="E51" s="124">
        <v>1.2183445288373105E-08</v>
      </c>
      <c r="F51" s="122"/>
    </row>
    <row r="52" spans="2:6" s="2" customFormat="1" ht="1.5" customHeight="1" hidden="1">
      <c r="B52" s="101"/>
      <c r="C52" s="101"/>
      <c r="D52" s="101"/>
      <c r="E52" s="101"/>
      <c r="F52" s="122"/>
    </row>
    <row r="53" spans="1:6" s="2" customFormat="1" ht="11.25" customHeight="1">
      <c r="A53" s="125" t="s">
        <v>432</v>
      </c>
      <c r="B53" s="101"/>
      <c r="C53" s="101"/>
      <c r="D53" s="101"/>
      <c r="E53" s="101"/>
      <c r="F53" s="122"/>
    </row>
    <row r="54" spans="1:6" s="2" customFormat="1" ht="11.25" customHeight="1">
      <c r="A54" s="2" t="s">
        <v>425</v>
      </c>
      <c r="B54" s="101"/>
      <c r="C54" s="101"/>
      <c r="D54" s="101"/>
      <c r="E54" s="101"/>
      <c r="F54" s="122"/>
    </row>
    <row r="55" spans="1:6" s="2" customFormat="1" ht="11.25" customHeight="1">
      <c r="A55" s="2" t="s">
        <v>333</v>
      </c>
      <c r="B55" s="101">
        <v>1.5267430097475904E-06</v>
      </c>
      <c r="C55" s="101">
        <v>2.5445716829126506E-08</v>
      </c>
      <c r="D55" s="101">
        <v>1.843200376133705E-08</v>
      </c>
      <c r="E55" s="101">
        <v>3.072000626889508E-10</v>
      </c>
      <c r="F55" s="122"/>
    </row>
    <row r="56" spans="1:6" s="2" customFormat="1" ht="11.25" customHeight="1">
      <c r="A56" s="2" t="s">
        <v>426</v>
      </c>
      <c r="B56" s="101">
        <v>7.242661555922816E-06</v>
      </c>
      <c r="C56" s="101">
        <v>1.2071102593204693E-07</v>
      </c>
      <c r="D56" s="101">
        <v>8.743892337383683E-08</v>
      </c>
      <c r="E56" s="101">
        <v>1.4573153895639472E-09</v>
      </c>
      <c r="F56" s="122"/>
    </row>
    <row r="57" spans="1:6" s="2" customFormat="1" ht="11.25" customHeight="1">
      <c r="A57" s="2" t="s">
        <v>427</v>
      </c>
      <c r="B57" s="101"/>
      <c r="C57" s="101"/>
      <c r="D57" s="101"/>
      <c r="E57" s="101"/>
      <c r="F57" s="122"/>
    </row>
    <row r="58" spans="1:6" s="2" customFormat="1" ht="11.25" customHeight="1">
      <c r="A58" s="2" t="s">
        <v>333</v>
      </c>
      <c r="B58" s="101" t="s">
        <v>438</v>
      </c>
      <c r="C58" s="101" t="s">
        <v>438</v>
      </c>
      <c r="D58" s="101" t="s">
        <v>438</v>
      </c>
      <c r="E58" s="101" t="s">
        <v>438</v>
      </c>
      <c r="F58" s="122"/>
    </row>
    <row r="59" spans="1:6" s="2" customFormat="1" ht="11.25" customHeight="1">
      <c r="A59" s="2" t="s">
        <v>426</v>
      </c>
      <c r="B59" s="101">
        <v>4.573722322925908E-06</v>
      </c>
      <c r="C59" s="101">
        <v>7.622870538209847E-08</v>
      </c>
      <c r="D59" s="101">
        <v>5.5217457372487954E-08</v>
      </c>
      <c r="E59" s="101">
        <v>9.202909562081326E-10</v>
      </c>
      <c r="F59" s="122"/>
    </row>
    <row r="60" spans="1:6" s="2" customFormat="1" ht="11.25" customHeight="1">
      <c r="A60" s="2" t="s">
        <v>428</v>
      </c>
      <c r="B60" s="101"/>
      <c r="C60" s="101"/>
      <c r="D60" s="101"/>
      <c r="E60" s="101"/>
      <c r="F60" s="122"/>
    </row>
    <row r="61" spans="1:6" s="2" customFormat="1" ht="11.25" customHeight="1">
      <c r="A61" s="2" t="s">
        <v>333</v>
      </c>
      <c r="B61" s="101" t="s">
        <v>438</v>
      </c>
      <c r="C61" s="101" t="s">
        <v>438</v>
      </c>
      <c r="D61" s="101" t="s">
        <v>438</v>
      </c>
      <c r="E61" s="101" t="s">
        <v>438</v>
      </c>
      <c r="F61" s="122"/>
    </row>
    <row r="62" spans="1:6" s="2" customFormat="1" ht="14.25" customHeight="1" thickBot="1">
      <c r="A62" s="27" t="s">
        <v>426</v>
      </c>
      <c r="B62" s="102" t="s">
        <v>439</v>
      </c>
      <c r="C62" s="102">
        <v>3.493992623544096E-06</v>
      </c>
      <c r="D62" s="102">
        <v>2.530928313464983E-06</v>
      </c>
      <c r="E62" s="102">
        <v>4.2182138557749713E-08</v>
      </c>
      <c r="F62" s="122"/>
    </row>
    <row r="63" spans="1:6" s="2" customFormat="1" ht="11.25" customHeight="1">
      <c r="A63" s="129" t="s">
        <v>433</v>
      </c>
      <c r="B63" s="101"/>
      <c r="C63" s="101"/>
      <c r="D63" s="101"/>
      <c r="E63" s="101"/>
      <c r="F63" s="122"/>
    </row>
    <row r="64" spans="1:6" s="2" customFormat="1" ht="11.25" customHeight="1">
      <c r="A64" s="129" t="s">
        <v>434</v>
      </c>
      <c r="B64" s="101"/>
      <c r="C64" s="101"/>
      <c r="D64" s="101"/>
      <c r="E64" s="101"/>
      <c r="F64" s="122"/>
    </row>
    <row r="65" spans="1:6" s="2" customFormat="1" ht="12.75" customHeight="1">
      <c r="A65" s="130" t="s">
        <v>440</v>
      </c>
      <c r="B65" s="101"/>
      <c r="C65" s="101"/>
      <c r="D65" s="101"/>
      <c r="E65" s="101"/>
      <c r="F65" s="122"/>
    </row>
    <row r="66" spans="1:6" s="2" customFormat="1" ht="11.25" customHeight="1">
      <c r="A66" s="129" t="s">
        <v>435</v>
      </c>
      <c r="B66" s="101"/>
      <c r="C66" s="101"/>
      <c r="D66" s="101"/>
      <c r="E66" s="101"/>
      <c r="F66" s="122"/>
    </row>
    <row r="67" spans="1:6" s="2" customFormat="1" ht="12.75" customHeight="1">
      <c r="A67" s="130" t="s">
        <v>441</v>
      </c>
      <c r="B67" s="101"/>
      <c r="C67" s="101"/>
      <c r="D67" s="101"/>
      <c r="E67" s="101"/>
      <c r="F67" s="122"/>
    </row>
    <row r="68" spans="1:6" s="2" customFormat="1" ht="11.25" customHeight="1">
      <c r="A68" s="129" t="s">
        <v>436</v>
      </c>
      <c r="B68" s="101"/>
      <c r="C68" s="101"/>
      <c r="D68" s="101"/>
      <c r="E68" s="101"/>
      <c r="F68" s="122"/>
    </row>
    <row r="69" spans="1:5" ht="11.25" customHeight="1">
      <c r="A69" s="129" t="s">
        <v>437</v>
      </c>
      <c r="B69" s="126"/>
      <c r="C69" s="126"/>
      <c r="D69" s="126"/>
      <c r="E69" s="126"/>
    </row>
    <row r="70" spans="2:5" ht="12.75" customHeight="1">
      <c r="B70" s="126"/>
      <c r="C70" s="126"/>
      <c r="D70" s="126"/>
      <c r="E70" s="126"/>
    </row>
    <row r="71" spans="1:5" ht="12.75" customHeight="1">
      <c r="A71" s="129"/>
      <c r="B71" s="126"/>
      <c r="C71" s="126"/>
      <c r="D71" s="126"/>
      <c r="E71" s="126"/>
    </row>
    <row r="72" spans="2:5" ht="15">
      <c r="B72" s="126"/>
      <c r="C72" s="126"/>
      <c r="D72" s="126"/>
      <c r="E72" s="126"/>
    </row>
    <row r="73" spans="2:5" ht="15">
      <c r="B73" s="126"/>
      <c r="C73" s="126"/>
      <c r="D73" s="126"/>
      <c r="E73" s="126"/>
    </row>
    <row r="74" spans="2:5" ht="15">
      <c r="B74" s="126"/>
      <c r="C74" s="126"/>
      <c r="D74" s="126"/>
      <c r="E74" s="126"/>
    </row>
    <row r="75" spans="2:5" ht="15">
      <c r="B75" s="126"/>
      <c r="C75" s="126"/>
      <c r="D75" s="126"/>
      <c r="E75" s="126"/>
    </row>
    <row r="76" spans="2:5" ht="15">
      <c r="B76" s="126"/>
      <c r="C76" s="126"/>
      <c r="D76" s="126"/>
      <c r="E76" s="126"/>
    </row>
    <row r="77" spans="2:5" ht="15">
      <c r="B77" s="126"/>
      <c r="C77" s="126"/>
      <c r="D77" s="126"/>
      <c r="E77" s="126"/>
    </row>
    <row r="78" spans="2:5" ht="15">
      <c r="B78" s="126"/>
      <c r="C78" s="126"/>
      <c r="D78" s="126"/>
      <c r="E78" s="126"/>
    </row>
    <row r="79" spans="2:5" ht="15">
      <c r="B79" s="126"/>
      <c r="C79" s="126"/>
      <c r="D79" s="126"/>
      <c r="E79" s="126"/>
    </row>
    <row r="80" spans="2:5" ht="15">
      <c r="B80" s="126"/>
      <c r="C80" s="126"/>
      <c r="D80" s="126"/>
      <c r="E80" s="126"/>
    </row>
    <row r="81" spans="2:5" ht="15">
      <c r="B81" s="126"/>
      <c r="C81" s="126"/>
      <c r="D81" s="126"/>
      <c r="E81" s="126"/>
    </row>
    <row r="82" spans="2:5" ht="15">
      <c r="B82" s="126"/>
      <c r="C82" s="126"/>
      <c r="D82" s="126"/>
      <c r="E82" s="126"/>
    </row>
    <row r="83" spans="2:5" ht="15">
      <c r="B83" s="126"/>
      <c r="C83" s="126"/>
      <c r="D83" s="126"/>
      <c r="E83" s="126"/>
    </row>
    <row r="84" spans="2:5" ht="15">
      <c r="B84" s="126"/>
      <c r="C84" s="126"/>
      <c r="D84" s="126"/>
      <c r="E84" s="126"/>
    </row>
    <row r="85" spans="2:5" ht="15">
      <c r="B85" s="126"/>
      <c r="C85" s="126"/>
      <c r="D85" s="126"/>
      <c r="E85" s="126"/>
    </row>
    <row r="86" spans="2:5" ht="15">
      <c r="B86" s="126"/>
      <c r="C86" s="126"/>
      <c r="D86" s="126"/>
      <c r="E86" s="126"/>
    </row>
    <row r="87" spans="2:5" ht="15">
      <c r="B87" s="126"/>
      <c r="C87" s="126"/>
      <c r="D87" s="126"/>
      <c r="E87" s="126"/>
    </row>
    <row r="88" spans="2:5" ht="15">
      <c r="B88" s="126"/>
      <c r="C88" s="126"/>
      <c r="D88" s="126"/>
      <c r="E88" s="126"/>
    </row>
    <row r="89" spans="2:5" ht="15">
      <c r="B89" s="126"/>
      <c r="C89" s="126"/>
      <c r="D89" s="126"/>
      <c r="E89" s="126"/>
    </row>
    <row r="90" spans="2:5" ht="15">
      <c r="B90" s="126"/>
      <c r="C90" s="126"/>
      <c r="D90" s="126"/>
      <c r="E90" s="126"/>
    </row>
  </sheetData>
  <printOptions horizontalCentered="1"/>
  <pageMargins left="0.5" right="0.5" top="0.75" bottom="0.5"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43"/>
  <sheetViews>
    <sheetView showGridLines="0" workbookViewId="0" topLeftCell="A1">
      <pane xSplit="2" ySplit="3" topLeftCell="C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1" max="1" width="20.7109375" style="232" customWidth="1"/>
    <col min="2" max="9" width="12.7109375" style="232" customWidth="1"/>
    <col min="10" max="16384" width="8.00390625" style="232" customWidth="1"/>
  </cols>
  <sheetData>
    <row r="1" spans="1:2" s="219" customFormat="1" ht="15">
      <c r="A1" s="218"/>
      <c r="B1" s="218"/>
    </row>
    <row r="2" spans="1:9" s="226" customFormat="1" ht="29.25">
      <c r="A2" s="220"/>
      <c r="B2" s="221"/>
      <c r="C2" s="222" t="s">
        <v>234</v>
      </c>
      <c r="D2" s="223"/>
      <c r="E2" s="223"/>
      <c r="F2" s="224" t="s">
        <v>235</v>
      </c>
      <c r="G2" s="225"/>
      <c r="H2" s="225"/>
      <c r="I2" s="225"/>
    </row>
    <row r="3" spans="1:9" ht="39">
      <c r="A3" s="227" t="s">
        <v>207</v>
      </c>
      <c r="B3" s="228" t="s">
        <v>236</v>
      </c>
      <c r="C3" s="229" t="s">
        <v>226</v>
      </c>
      <c r="D3" s="229" t="s">
        <v>227</v>
      </c>
      <c r="E3" s="229" t="s">
        <v>228</v>
      </c>
      <c r="F3" s="230" t="s">
        <v>229</v>
      </c>
      <c r="G3" s="230" t="s">
        <v>230</v>
      </c>
      <c r="H3" s="230" t="s">
        <v>231</v>
      </c>
      <c r="I3" s="231" t="s">
        <v>278</v>
      </c>
    </row>
    <row r="4" spans="1:9" ht="15" customHeight="1">
      <c r="A4" s="233" t="s">
        <v>245</v>
      </c>
      <c r="B4" s="234">
        <v>0.07</v>
      </c>
      <c r="C4" s="235">
        <v>0.004087801227586206</v>
      </c>
      <c r="D4" s="235">
        <v>0.00430003158275862</v>
      </c>
      <c r="E4" s="236">
        <v>0.000432839</v>
      </c>
      <c r="F4" s="237">
        <v>3.5655653379310344E-08</v>
      </c>
      <c r="G4" s="238">
        <v>1.1516052413793103E-05</v>
      </c>
      <c r="H4" s="239">
        <v>4.640585651724138E-07</v>
      </c>
      <c r="I4" s="240">
        <v>1.1516052413793103E-05</v>
      </c>
    </row>
    <row r="5" spans="1:9" ht="15" customHeight="1">
      <c r="A5" s="233" t="s">
        <v>44</v>
      </c>
      <c r="B5" s="241">
        <v>6.96818181818182</v>
      </c>
      <c r="C5" s="242">
        <v>0.507919215875232</v>
      </c>
      <c r="D5" s="242">
        <v>0.37331981272289133</v>
      </c>
      <c r="E5" s="242">
        <v>0.347613</v>
      </c>
      <c r="F5" s="242">
        <v>0.5005081976943263</v>
      </c>
      <c r="G5" s="242">
        <v>0.4837238195704967</v>
      </c>
      <c r="H5" s="242">
        <v>0.48173079338777675</v>
      </c>
      <c r="I5" s="243">
        <v>0.5005081976943263</v>
      </c>
    </row>
    <row r="6" spans="1:9" ht="15" customHeight="1">
      <c r="A6" s="233" t="s">
        <v>182</v>
      </c>
      <c r="B6" s="241">
        <v>5.475</v>
      </c>
      <c r="C6" s="242">
        <v>2.0768675109076025</v>
      </c>
      <c r="D6" s="242">
        <v>1.3501686913658189</v>
      </c>
      <c r="E6" s="242">
        <v>1.63769</v>
      </c>
      <c r="F6" s="242">
        <v>1.9977084087387837</v>
      </c>
      <c r="G6" s="242">
        <v>1.9515090160439734</v>
      </c>
      <c r="H6" s="242">
        <v>1.9450413547004783</v>
      </c>
      <c r="I6" s="243">
        <v>1.9977084087387837</v>
      </c>
    </row>
    <row r="7" spans="1:9" ht="15" customHeight="1">
      <c r="A7" s="233" t="s">
        <v>83</v>
      </c>
      <c r="B7" s="234">
        <v>0.0002</v>
      </c>
      <c r="C7" s="235">
        <v>0.000995590831477617</v>
      </c>
      <c r="D7" s="235">
        <v>0.001046575183847151</v>
      </c>
      <c r="E7" s="235">
        <v>0.00156316</v>
      </c>
      <c r="F7" s="237">
        <v>1.015442256924192E-08</v>
      </c>
      <c r="G7" s="244">
        <v>5.239564477084364E-06</v>
      </c>
      <c r="H7" s="239">
        <v>1.6801068133435095E-07</v>
      </c>
      <c r="I7" s="245">
        <v>5.239564477084364E-06</v>
      </c>
    </row>
    <row r="8" spans="1:9" ht="15" customHeight="1">
      <c r="A8" s="233" t="s">
        <v>93</v>
      </c>
      <c r="B8" s="234">
        <v>0.01</v>
      </c>
      <c r="C8" s="242">
        <v>0.2663791552624721</v>
      </c>
      <c r="D8" s="242">
        <v>0.2639480198604848</v>
      </c>
      <c r="E8" s="242">
        <v>0.288607</v>
      </c>
      <c r="F8" s="238">
        <v>4.082221535320271E-05</v>
      </c>
      <c r="G8" s="238">
        <v>3.873286030024953E-05</v>
      </c>
      <c r="H8" s="238">
        <v>8.611554160781274E-05</v>
      </c>
      <c r="I8" s="240">
        <v>8.611554160781274E-05</v>
      </c>
    </row>
    <row r="9" spans="1:9" ht="15" customHeight="1">
      <c r="A9" s="233" t="s">
        <v>183</v>
      </c>
      <c r="B9" s="234">
        <v>0.005</v>
      </c>
      <c r="C9" s="246">
        <v>0.022035269076923072</v>
      </c>
      <c r="D9" s="246">
        <v>0.022477819769230762</v>
      </c>
      <c r="E9" s="235">
        <v>0.00513553</v>
      </c>
      <c r="F9" s="235">
        <v>0.0009881385307692304</v>
      </c>
      <c r="G9" s="235">
        <v>0.0017532159307692302</v>
      </c>
      <c r="H9" s="235">
        <v>0.001468676538461538</v>
      </c>
      <c r="I9" s="247">
        <v>0.0017532159307692302</v>
      </c>
    </row>
    <row r="10" spans="1:9" ht="15" customHeight="1">
      <c r="A10" s="233" t="s">
        <v>27</v>
      </c>
      <c r="B10" s="248">
        <v>145.978687111682</v>
      </c>
      <c r="C10" s="249">
        <v>75.10598588235294</v>
      </c>
      <c r="D10" s="249">
        <v>48.87137411764706</v>
      </c>
      <c r="E10" s="242">
        <v>5.3378</v>
      </c>
      <c r="F10" s="249">
        <v>74.16030164705883</v>
      </c>
      <c r="G10" s="249">
        <v>73.49616988235294</v>
      </c>
      <c r="H10" s="249">
        <v>73.37319294117647</v>
      </c>
      <c r="I10" s="250">
        <v>74.16030164705883</v>
      </c>
    </row>
    <row r="11" spans="1:9" ht="15" customHeight="1">
      <c r="A11" s="233" t="s">
        <v>97</v>
      </c>
      <c r="B11" s="234">
        <v>0.004</v>
      </c>
      <c r="C11" s="244">
        <v>5.688691265074765E-06</v>
      </c>
      <c r="D11" s="246">
        <v>0.08961437504292673</v>
      </c>
      <c r="E11" s="246">
        <v>0.0827342</v>
      </c>
      <c r="F11" s="236">
        <v>0.00021140358425237858</v>
      </c>
      <c r="G11" s="238">
        <v>4.835356163673911E-05</v>
      </c>
      <c r="H11" s="238">
        <v>4.7481401214754435E-05</v>
      </c>
      <c r="I11" s="251">
        <v>0.00021140358425237858</v>
      </c>
    </row>
    <row r="12" spans="1:9" ht="15" customHeight="1">
      <c r="A12" s="233" t="s">
        <v>84</v>
      </c>
      <c r="B12" s="234">
        <v>0.0002</v>
      </c>
      <c r="C12" s="235">
        <v>0.0035607841224178306</v>
      </c>
      <c r="D12" s="235">
        <v>0.0037432950867625396</v>
      </c>
      <c r="E12" s="235">
        <v>0.00601496</v>
      </c>
      <c r="F12" s="239">
        <v>2.764331341503605E-07</v>
      </c>
      <c r="G12" s="236">
        <v>6.316346822438786E-05</v>
      </c>
      <c r="H12" s="238">
        <v>7.741608903600351E-06</v>
      </c>
      <c r="I12" s="251">
        <v>6.316346822438786E-05</v>
      </c>
    </row>
    <row r="13" spans="1:9" ht="15" customHeight="1">
      <c r="A13" s="233" t="s">
        <v>98</v>
      </c>
      <c r="B13" s="234">
        <v>0.005</v>
      </c>
      <c r="C13" s="238">
        <v>6.768054234459468E-05</v>
      </c>
      <c r="D13" s="238">
        <v>6.709649002577245E-05</v>
      </c>
      <c r="E13" s="238">
        <v>4.74069E-05</v>
      </c>
      <c r="F13" s="252">
        <v>1.1907243515027374E-12</v>
      </c>
      <c r="G13" s="252">
        <v>9.612336204010084E-12</v>
      </c>
      <c r="H13" s="252">
        <v>1.7923596289136145E-11</v>
      </c>
      <c r="I13" s="253">
        <v>1.7923596289136145E-11</v>
      </c>
    </row>
    <row r="14" spans="1:9" ht="15" customHeight="1">
      <c r="A14" s="233" t="s">
        <v>260</v>
      </c>
      <c r="B14" s="241">
        <v>1.04285714285714</v>
      </c>
      <c r="C14" s="246">
        <v>0.021945453783126755</v>
      </c>
      <c r="D14" s="246">
        <v>0.02293727907775994</v>
      </c>
      <c r="E14" s="246">
        <v>0.0136931</v>
      </c>
      <c r="F14" s="238">
        <v>9.036632323433025E-05</v>
      </c>
      <c r="G14" s="238">
        <v>2.766875978578374E-05</v>
      </c>
      <c r="H14" s="238">
        <v>4.0527981605257764E-05</v>
      </c>
      <c r="I14" s="240">
        <v>9.036632323433025E-05</v>
      </c>
    </row>
    <row r="15" spans="1:9" ht="15" customHeight="1">
      <c r="A15" s="233" t="s">
        <v>255</v>
      </c>
      <c r="B15" s="254">
        <v>0.004637023571964441</v>
      </c>
      <c r="C15" s="242">
        <v>0.1387320995558563</v>
      </c>
      <c r="D15" s="242">
        <v>0.12686854943706136</v>
      </c>
      <c r="E15" s="246">
        <v>0.0517938</v>
      </c>
      <c r="F15" s="235">
        <v>0.009100361592333867</v>
      </c>
      <c r="G15" s="235">
        <v>0.0019959296076450185</v>
      </c>
      <c r="H15" s="235">
        <v>0.0023152096669370285</v>
      </c>
      <c r="I15" s="247">
        <v>0.009100361592333867</v>
      </c>
    </row>
    <row r="16" spans="1:9" ht="15" customHeight="1">
      <c r="A16" s="233" t="s">
        <v>256</v>
      </c>
      <c r="B16" s="234">
        <v>0.08</v>
      </c>
      <c r="C16" s="246">
        <v>0.034771106449339215</v>
      </c>
      <c r="D16" s="246">
        <v>0.03488575201049384</v>
      </c>
      <c r="E16" s="246">
        <v>0.0207223</v>
      </c>
      <c r="F16" s="235">
        <v>0.002034074879076125</v>
      </c>
      <c r="G16" s="235">
        <v>0.002797503206130494</v>
      </c>
      <c r="H16" s="235">
        <v>0.002333971505567845</v>
      </c>
      <c r="I16" s="247">
        <v>0.002797503206130494</v>
      </c>
    </row>
    <row r="17" spans="1:9" ht="15" customHeight="1">
      <c r="A17" s="233" t="s">
        <v>47</v>
      </c>
      <c r="B17" s="234">
        <v>0.1</v>
      </c>
      <c r="C17" s="242">
        <v>1.9002865421173412</v>
      </c>
      <c r="D17" s="242">
        <v>2.264580879438793</v>
      </c>
      <c r="E17" s="242">
        <v>2.49804</v>
      </c>
      <c r="F17" s="235">
        <v>0.004914388175952061</v>
      </c>
      <c r="G17" s="235">
        <v>0.0010414366920863097</v>
      </c>
      <c r="H17" s="235">
        <v>0.0010171685337931773</v>
      </c>
      <c r="I17" s="247">
        <v>0.004914388175952061</v>
      </c>
    </row>
    <row r="18" spans="1:9" ht="15" customHeight="1">
      <c r="A18" s="233" t="s">
        <v>87</v>
      </c>
      <c r="B18" s="255">
        <v>0.00028013139305715603</v>
      </c>
      <c r="C18" s="239">
        <v>5.178970166556365E-07</v>
      </c>
      <c r="D18" s="239">
        <v>5.455177917042803E-07</v>
      </c>
      <c r="E18" s="239">
        <v>2.73324E-07</v>
      </c>
      <c r="F18" s="252">
        <v>4.0179156489577235E-15</v>
      </c>
      <c r="G18" s="252">
        <v>1.2823472223646057E-12</v>
      </c>
      <c r="H18" s="252">
        <v>9.02580027196544E-14</v>
      </c>
      <c r="I18" s="253">
        <v>1.2823472223646057E-12</v>
      </c>
    </row>
    <row r="19" spans="1:9" ht="15" customHeight="1">
      <c r="A19" s="233" t="s">
        <v>88</v>
      </c>
      <c r="B19" s="255">
        <v>0.000197739806880167</v>
      </c>
      <c r="C19" s="239">
        <v>1.8444054699638852E-07</v>
      </c>
      <c r="D19" s="239">
        <v>1.9427648150286042E-07</v>
      </c>
      <c r="E19" s="239">
        <v>1.67929E-07</v>
      </c>
      <c r="F19" s="252">
        <v>3.2348100250401244E-16</v>
      </c>
      <c r="G19" s="252">
        <v>1.0256917593693734E-13</v>
      </c>
      <c r="H19" s="252">
        <v>7.222609310516306E-15</v>
      </c>
      <c r="I19" s="253">
        <v>1.0256917593693734E-13</v>
      </c>
    </row>
    <row r="20" spans="1:9" ht="15" customHeight="1">
      <c r="A20" s="233" t="s">
        <v>89</v>
      </c>
      <c r="B20" s="255">
        <v>0.000197739806880167</v>
      </c>
      <c r="C20" s="239">
        <v>3.0321279756814466E-07</v>
      </c>
      <c r="D20" s="239">
        <v>3.193847668116788E-07</v>
      </c>
      <c r="E20" s="239">
        <v>2.88458E-07</v>
      </c>
      <c r="F20" s="252">
        <v>8.972375947085705E-16</v>
      </c>
      <c r="G20" s="252">
        <v>2.85771960958248E-13</v>
      </c>
      <c r="H20" s="252">
        <v>2.0130481118070898E-14</v>
      </c>
      <c r="I20" s="253">
        <v>2.85771960958248E-13</v>
      </c>
    </row>
    <row r="21" spans="1:9" ht="15" customHeight="1">
      <c r="A21" s="233" t="s">
        <v>85</v>
      </c>
      <c r="B21" s="234">
        <v>0.0002</v>
      </c>
      <c r="C21" s="235">
        <v>0.0011492837467966597</v>
      </c>
      <c r="D21" s="235">
        <v>0.001208137887084309</v>
      </c>
      <c r="E21" s="235">
        <v>0.00196655</v>
      </c>
      <c r="F21" s="237">
        <v>1.2088013784361949E-08</v>
      </c>
      <c r="G21" s="244">
        <v>6.0368620732713145E-06</v>
      </c>
      <c r="H21" s="239">
        <v>1.9470645196164777E-07</v>
      </c>
      <c r="I21" s="245">
        <v>6.0368620732713145E-06</v>
      </c>
    </row>
    <row r="22" spans="1:9" ht="15" customHeight="1">
      <c r="A22" s="233" t="s">
        <v>90</v>
      </c>
      <c r="B22" s="256">
        <v>4.20197089701679E-06</v>
      </c>
      <c r="C22" s="238">
        <v>2.466910581782046E-05</v>
      </c>
      <c r="D22" s="238">
        <v>2.598162608162948E-05</v>
      </c>
      <c r="E22" s="238">
        <v>1.43258E-05</v>
      </c>
      <c r="F22" s="252">
        <v>9.268547648747594E-12</v>
      </c>
      <c r="G22" s="257">
        <v>3.10949598273572E-09</v>
      </c>
      <c r="H22" s="258">
        <v>2.0321484460347775E-10</v>
      </c>
      <c r="I22" s="259">
        <v>3.10949598273572E-09</v>
      </c>
    </row>
    <row r="23" spans="1:9" ht="15" customHeight="1">
      <c r="A23" s="233" t="s">
        <v>204</v>
      </c>
      <c r="B23" s="234">
        <v>0.7</v>
      </c>
      <c r="C23" s="235">
        <v>0.004454991166101437</v>
      </c>
      <c r="D23" s="235">
        <v>0.004667679770514912</v>
      </c>
      <c r="E23" s="235">
        <v>0.00357721</v>
      </c>
      <c r="F23" s="239">
        <v>5.066490476361139E-07</v>
      </c>
      <c r="G23" s="238">
        <v>1.2539050149006163E-05</v>
      </c>
      <c r="H23" s="244">
        <v>1.9694181865849553E-06</v>
      </c>
      <c r="I23" s="240">
        <v>1.2539050149006163E-05</v>
      </c>
    </row>
    <row r="24" spans="1:9" ht="15" customHeight="1">
      <c r="A24" s="233" t="s">
        <v>86</v>
      </c>
      <c r="B24" s="234">
        <v>0.0002</v>
      </c>
      <c r="C24" s="236">
        <v>0.0005957290374300161</v>
      </c>
      <c r="D24" s="236">
        <v>0.0006260467720625079</v>
      </c>
      <c r="E24" s="236">
        <v>0.000645628</v>
      </c>
      <c r="F24" s="257">
        <v>7.411011495763901E-09</v>
      </c>
      <c r="G24" s="244">
        <v>3.917150996700501E-06</v>
      </c>
      <c r="H24" s="239">
        <v>1.1799635943913584E-07</v>
      </c>
      <c r="I24" s="245">
        <v>3.917150996700501E-06</v>
      </c>
    </row>
    <row r="25" spans="1:9" ht="15" customHeight="1">
      <c r="A25" s="233" t="s">
        <v>80</v>
      </c>
      <c r="B25" s="234">
        <v>0.002</v>
      </c>
      <c r="C25" s="238">
        <v>4.408805407299243E-05</v>
      </c>
      <c r="D25" s="238">
        <v>4.642991244149112E-05</v>
      </c>
      <c r="E25" s="238">
        <v>2.44317E-05</v>
      </c>
      <c r="F25" s="252">
        <v>3.0684939002516425E-11</v>
      </c>
      <c r="G25" s="237">
        <v>1.0594538373064227E-08</v>
      </c>
      <c r="H25" s="258">
        <v>6.545991093587996E-10</v>
      </c>
      <c r="I25" s="260">
        <v>1.0594538373064227E-08</v>
      </c>
    </row>
    <row r="26" spans="1:9" ht="15" customHeight="1">
      <c r="A26" s="233" t="s">
        <v>71</v>
      </c>
      <c r="B26" s="234">
        <v>0.001</v>
      </c>
      <c r="C26" s="235">
        <v>0.00106870695</v>
      </c>
      <c r="D26" s="235">
        <v>0.001125654</v>
      </c>
      <c r="E26" s="236">
        <v>0.00017452</v>
      </c>
      <c r="F26" s="252">
        <v>2.07174645E-10</v>
      </c>
      <c r="G26" s="237">
        <v>5.21276745E-08</v>
      </c>
      <c r="H26" s="257">
        <v>3.4933006500000005E-09</v>
      </c>
      <c r="I26" s="260">
        <v>5.21276745E-08</v>
      </c>
    </row>
    <row r="27" spans="1:9" ht="15" customHeight="1">
      <c r="A27" s="233" t="s">
        <v>53</v>
      </c>
      <c r="B27" s="261">
        <v>0.109499988009751</v>
      </c>
      <c r="C27" s="246">
        <v>0.0222015</v>
      </c>
      <c r="D27" s="246">
        <v>0.0219745</v>
      </c>
      <c r="E27" s="246">
        <v>0.0222015</v>
      </c>
      <c r="F27" s="239">
        <v>7.28445E-07</v>
      </c>
      <c r="G27" s="244">
        <v>7.37498E-06</v>
      </c>
      <c r="H27" s="238">
        <v>1.57394E-05</v>
      </c>
      <c r="I27" s="240">
        <v>1.57394E-05</v>
      </c>
    </row>
    <row r="28" spans="1:9" ht="15" customHeight="1">
      <c r="A28" s="262" t="s">
        <v>100</v>
      </c>
      <c r="B28" s="263">
        <v>10.949880098812901</v>
      </c>
      <c r="C28" s="264">
        <v>3080</v>
      </c>
      <c r="D28" s="264">
        <v>3050</v>
      </c>
      <c r="E28" s="264">
        <v>3050</v>
      </c>
      <c r="F28" s="265">
        <v>0.8739442828282235</v>
      </c>
      <c r="G28" s="265">
        <v>6.322191192737276</v>
      </c>
      <c r="H28" s="266">
        <v>11.883922112040766</v>
      </c>
      <c r="I28" s="267">
        <v>11.883922112040766</v>
      </c>
    </row>
    <row r="29" spans="1:9" ht="15" customHeight="1">
      <c r="A29" s="268" t="s">
        <v>128</v>
      </c>
      <c r="B29" s="269">
        <v>0.002</v>
      </c>
      <c r="C29" s="270">
        <v>0.00022143869615389727</v>
      </c>
      <c r="D29" s="270">
        <v>0.00021951444875845225</v>
      </c>
      <c r="E29" s="270">
        <v>0.000160649</v>
      </c>
      <c r="F29" s="271">
        <v>8.618340186409815E-11</v>
      </c>
      <c r="G29" s="271">
        <v>6.849314495263587E-10</v>
      </c>
      <c r="H29" s="272">
        <v>1.2710880823548723E-09</v>
      </c>
      <c r="I29" s="273">
        <v>1.2710880823548723E-09</v>
      </c>
    </row>
    <row r="30" spans="1:9" ht="15" customHeight="1">
      <c r="A30" s="233" t="s">
        <v>54</v>
      </c>
      <c r="B30" s="254">
        <v>0.00427563182710048</v>
      </c>
      <c r="C30" s="242">
        <v>0.17298729073394034</v>
      </c>
      <c r="D30" s="242">
        <v>0.1592673255087436</v>
      </c>
      <c r="E30" s="242">
        <v>0.113602</v>
      </c>
      <c r="F30" s="274">
        <v>0.06357414652229464</v>
      </c>
      <c r="G30" s="274">
        <v>0.03015209804890606</v>
      </c>
      <c r="H30" s="274">
        <v>0.028896896346893883</v>
      </c>
      <c r="I30" s="275">
        <v>0.06357414652229464</v>
      </c>
    </row>
    <row r="31" spans="1:9" ht="15" customHeight="1">
      <c r="A31" s="233" t="s">
        <v>55</v>
      </c>
      <c r="B31" s="234">
        <v>10</v>
      </c>
      <c r="C31" s="235">
        <v>0.007177522857142857</v>
      </c>
      <c r="D31" s="235">
        <v>0.007522527489285714</v>
      </c>
      <c r="E31" s="236">
        <v>0.000936553</v>
      </c>
      <c r="F31" s="239">
        <v>7.19294457142857E-07</v>
      </c>
      <c r="G31" s="238">
        <v>2.116204582142857E-05</v>
      </c>
      <c r="H31" s="244">
        <v>3.057033571428571E-06</v>
      </c>
      <c r="I31" s="240">
        <v>2.116204582142857E-05</v>
      </c>
    </row>
    <row r="32" spans="1:9" ht="15" customHeight="1">
      <c r="A32" s="233" t="s">
        <v>124</v>
      </c>
      <c r="B32" s="261">
        <v>0.729999467100389</v>
      </c>
      <c r="C32" s="246">
        <v>0.01660027629054444</v>
      </c>
      <c r="D32" s="246">
        <v>0.01645688226801896</v>
      </c>
      <c r="E32" s="246">
        <v>0.0195646</v>
      </c>
      <c r="F32" s="257">
        <v>2.8235725460345714E-09</v>
      </c>
      <c r="G32" s="237">
        <v>3.583730562487694E-08</v>
      </c>
      <c r="H32" s="239">
        <v>8.252088420446079E-08</v>
      </c>
      <c r="I32" s="260">
        <v>8.252088420446079E-08</v>
      </c>
    </row>
    <row r="33" spans="1:9" ht="15" customHeight="1">
      <c r="A33" s="233" t="s">
        <v>94</v>
      </c>
      <c r="B33" s="234">
        <v>0.05</v>
      </c>
      <c r="C33" s="242">
        <v>0.533084946875</v>
      </c>
      <c r="D33" s="242">
        <v>0.525017240625</v>
      </c>
      <c r="E33" s="242">
        <v>0.288886</v>
      </c>
      <c r="F33" s="236">
        <v>0.0005199038796875</v>
      </c>
      <c r="G33" s="235">
        <v>0.00293666721875</v>
      </c>
      <c r="H33" s="235">
        <v>0.004989300578125</v>
      </c>
      <c r="I33" s="247">
        <v>0.004989300578125</v>
      </c>
    </row>
    <row r="34" spans="1:9" ht="15" customHeight="1">
      <c r="A34" s="233" t="s">
        <v>101</v>
      </c>
      <c r="B34" s="261">
        <v>0.18249996669375598</v>
      </c>
      <c r="C34" s="246">
        <v>0.06480251142857142</v>
      </c>
      <c r="D34" s="246">
        <v>0.06423157</v>
      </c>
      <c r="E34" s="235">
        <v>0.00638898</v>
      </c>
      <c r="F34" s="239">
        <v>2.847089857142857E-07</v>
      </c>
      <c r="G34" s="244">
        <v>3.6177339999999998E-06</v>
      </c>
      <c r="H34" s="244">
        <v>8.334355285714286E-06</v>
      </c>
      <c r="I34" s="245">
        <v>8.334355285714286E-06</v>
      </c>
    </row>
    <row r="35" spans="1:9" ht="15" customHeight="1">
      <c r="A35" s="233" t="s">
        <v>95</v>
      </c>
      <c r="B35" s="234">
        <v>0.0005</v>
      </c>
      <c r="C35" s="235">
        <v>0.006311940906606337</v>
      </c>
      <c r="D35" s="235">
        <v>0.006256016360911468</v>
      </c>
      <c r="E35" s="235">
        <v>0.00408911</v>
      </c>
      <c r="F35" s="257">
        <v>5.282669941402391E-09</v>
      </c>
      <c r="G35" s="237">
        <v>4.126036727639691E-08</v>
      </c>
      <c r="H35" s="237">
        <v>7.616404474804523E-08</v>
      </c>
      <c r="I35" s="260">
        <v>7.616404474804523E-08</v>
      </c>
    </row>
    <row r="36" spans="1:9" ht="15" customHeight="1">
      <c r="A36" s="233" t="s">
        <v>205</v>
      </c>
      <c r="B36" s="261">
        <v>0.7234234234234229</v>
      </c>
      <c r="C36" s="235">
        <v>0.007677522446252031</v>
      </c>
      <c r="D36" s="235">
        <v>0.007999816962048103</v>
      </c>
      <c r="E36" s="235">
        <v>0.00343231</v>
      </c>
      <c r="F36" s="244">
        <v>2.4218470380281977E-06</v>
      </c>
      <c r="G36" s="238">
        <v>2.5688700207908252E-05</v>
      </c>
      <c r="H36" s="244">
        <v>5.54382460541698E-06</v>
      </c>
      <c r="I36" s="240">
        <v>2.5688700207908252E-05</v>
      </c>
    </row>
    <row r="37" spans="1:9" s="281" customFormat="1" ht="15" customHeight="1">
      <c r="A37" s="262" t="s">
        <v>127</v>
      </c>
      <c r="B37" s="276">
        <v>0.03649999866775</v>
      </c>
      <c r="C37" s="277">
        <v>0.038700464632997374</v>
      </c>
      <c r="D37" s="277">
        <v>0.03836591235818583</v>
      </c>
      <c r="E37" s="277">
        <v>0.0385209</v>
      </c>
      <c r="F37" s="278">
        <v>1.2701332369602114E-08</v>
      </c>
      <c r="G37" s="279">
        <v>1.6114669768017224E-07</v>
      </c>
      <c r="H37" s="279">
        <v>3.710275147193791E-07</v>
      </c>
      <c r="I37" s="280">
        <v>3.710275147193791E-07</v>
      </c>
    </row>
    <row r="38" spans="1:9" ht="15" customHeight="1">
      <c r="A38" s="282" t="s">
        <v>237</v>
      </c>
      <c r="B38" s="282"/>
      <c r="C38" s="283"/>
      <c r="D38" s="283"/>
      <c r="E38" s="283"/>
      <c r="F38" s="283"/>
      <c r="G38" s="283"/>
      <c r="H38" s="283"/>
      <c r="I38" s="283"/>
    </row>
    <row r="39" spans="1:9" ht="15" customHeight="1">
      <c r="A39" s="284" t="s">
        <v>238</v>
      </c>
      <c r="B39" s="284"/>
      <c r="C39" s="285"/>
      <c r="D39" s="285"/>
      <c r="E39" s="285"/>
      <c r="F39" s="285"/>
      <c r="G39" s="285"/>
      <c r="H39" s="285"/>
      <c r="I39" s="285"/>
    </row>
    <row r="40" spans="1:2" s="285" customFormat="1" ht="15" customHeight="1">
      <c r="A40" s="286" t="s">
        <v>232</v>
      </c>
      <c r="B40" s="284"/>
    </row>
    <row r="41" spans="1:9" ht="54" customHeight="1">
      <c r="A41" s="533" t="s">
        <v>240</v>
      </c>
      <c r="B41" s="534"/>
      <c r="C41" s="534"/>
      <c r="D41" s="534"/>
      <c r="E41" s="534"/>
      <c r="F41" s="534"/>
      <c r="G41" s="534"/>
      <c r="H41" s="534"/>
      <c r="I41" s="534"/>
    </row>
    <row r="42" spans="1:9" ht="15" customHeight="1">
      <c r="A42" s="287" t="s">
        <v>233</v>
      </c>
      <c r="B42" s="288"/>
      <c r="C42" s="289"/>
      <c r="D42" s="289"/>
      <c r="E42" s="289"/>
      <c r="F42" s="289"/>
      <c r="G42" s="290"/>
      <c r="H42" s="290"/>
      <c r="I42" s="290"/>
    </row>
    <row r="43" spans="1:9" ht="15" customHeight="1">
      <c r="A43" s="291" t="s">
        <v>239</v>
      </c>
      <c r="B43" s="284"/>
      <c r="C43" s="285"/>
      <c r="D43" s="285"/>
      <c r="E43" s="285"/>
      <c r="F43" s="285"/>
      <c r="G43" s="285"/>
      <c r="H43" s="285"/>
      <c r="I43" s="285"/>
    </row>
    <row r="44" ht="15" customHeight="1"/>
    <row r="45" ht="15" customHeight="1"/>
    <row r="46" ht="15" customHeight="1"/>
  </sheetData>
  <mergeCells count="1">
    <mergeCell ref="A41:I41"/>
  </mergeCells>
  <conditionalFormatting sqref="C13">
    <cfRule type="cellIs" priority="1" dxfId="4" operator="greaterThan" stopIfTrue="1">
      <formula>$B$13</formula>
    </cfRule>
  </conditionalFormatting>
  <printOptions horizontalCentered="1"/>
  <pageMargins left="0.5" right="0.5" top="1.6" bottom="0.5" header="0.5" footer="0.5"/>
  <pageSetup horizontalDpi="600" verticalDpi="600" orientation="landscape" r:id="rId1"/>
  <headerFooter alignWithMargins="0">
    <oddHeader>&amp;C&amp;"Times New Roman,Bold"&amp;12TABLE 22
VLEACH MODELING RESULTS SUMMARY
BORROW AREA RISK ASSESSMENT
CLARK COUNTY, NEVADA
(Page &amp;P of &amp;N)</oddHeader>
  </headerFooter>
  <rowBreaks count="1" manualBreakCount="1">
    <brk id="28" max="9" man="1"/>
  </rowBreaks>
</worksheet>
</file>

<file path=xl/worksheets/sheet2.xml><?xml version="1.0" encoding="utf-8"?>
<worksheet xmlns="http://schemas.openxmlformats.org/spreadsheetml/2006/main" xmlns:r="http://schemas.openxmlformats.org/officeDocument/2006/relationships">
  <sheetPr codeName="Sheet6"/>
  <dimension ref="A1:Q449"/>
  <sheetViews>
    <sheetView showGridLines="0" zoomScaleSheetLayoutView="100" workbookViewId="0" topLeftCell="A1">
      <selection activeCell="A1" sqref="A1"/>
    </sheetView>
  </sheetViews>
  <sheetFormatPr defaultColWidth="9.140625" defaultRowHeight="12.75" outlineLevelRow="1"/>
  <cols>
    <col min="1" max="1" width="30.7109375" style="2" customWidth="1"/>
    <col min="2" max="2" width="6.28125" style="467" customWidth="1"/>
    <col min="3" max="3" width="7.00390625" style="2" customWidth="1"/>
    <col min="4" max="5" width="5.7109375" style="2" customWidth="1"/>
    <col min="6" max="11" width="7.28125" style="2" customWidth="1"/>
    <col min="12" max="13" width="8.7109375" style="129" customWidth="1"/>
    <col min="14" max="14" width="5.7109375" style="2" customWidth="1"/>
    <col min="15" max="15" width="6.7109375" style="129" customWidth="1"/>
    <col min="16" max="16" width="11.7109375" style="2" customWidth="1"/>
    <col min="17" max="16384" width="8.8515625" style="2" customWidth="1"/>
  </cols>
  <sheetData>
    <row r="1" spans="1:15" ht="12.75">
      <c r="A1" s="506"/>
      <c r="B1" s="453"/>
      <c r="C1" s="506" t="s">
        <v>277</v>
      </c>
      <c r="D1" s="454"/>
      <c r="E1" s="506"/>
      <c r="F1" s="507"/>
      <c r="G1" s="507"/>
      <c r="H1" s="507"/>
      <c r="I1" s="507"/>
      <c r="J1" s="507"/>
      <c r="K1" s="507"/>
      <c r="L1" s="454" t="s">
        <v>354</v>
      </c>
      <c r="M1" s="454" t="s">
        <v>765</v>
      </c>
      <c r="N1" s="506"/>
      <c r="O1" s="506"/>
    </row>
    <row r="2" spans="1:15" ht="12.75">
      <c r="A2" s="508"/>
      <c r="B2" s="455"/>
      <c r="C2" s="455" t="s">
        <v>356</v>
      </c>
      <c r="D2" s="455" t="s">
        <v>63</v>
      </c>
      <c r="E2" s="455" t="s">
        <v>419</v>
      </c>
      <c r="F2" s="509" t="s">
        <v>840</v>
      </c>
      <c r="G2" s="509" t="s">
        <v>841</v>
      </c>
      <c r="H2" s="509" t="s">
        <v>840</v>
      </c>
      <c r="I2" s="509" t="s">
        <v>841</v>
      </c>
      <c r="J2" s="509"/>
      <c r="K2" s="509" t="s">
        <v>839</v>
      </c>
      <c r="L2" s="455" t="s">
        <v>353</v>
      </c>
      <c r="M2" s="455" t="s">
        <v>766</v>
      </c>
      <c r="N2" s="455"/>
      <c r="O2" s="455"/>
    </row>
    <row r="3" spans="1:15" ht="12.75">
      <c r="A3" s="469" t="s">
        <v>68</v>
      </c>
      <c r="B3" s="469" t="s">
        <v>176</v>
      </c>
      <c r="C3" s="469" t="s">
        <v>357</v>
      </c>
      <c r="D3" s="469" t="s">
        <v>355</v>
      </c>
      <c r="E3" s="469" t="s">
        <v>767</v>
      </c>
      <c r="F3" s="510" t="s">
        <v>818</v>
      </c>
      <c r="G3" s="510" t="s">
        <v>818</v>
      </c>
      <c r="H3" s="510" t="s">
        <v>419</v>
      </c>
      <c r="I3" s="510" t="s">
        <v>419</v>
      </c>
      <c r="J3" s="510" t="s">
        <v>405</v>
      </c>
      <c r="K3" s="510" t="s">
        <v>279</v>
      </c>
      <c r="L3" s="469" t="s">
        <v>352</v>
      </c>
      <c r="M3" s="469" t="s">
        <v>57</v>
      </c>
      <c r="N3" s="469" t="s">
        <v>58</v>
      </c>
      <c r="O3" s="469" t="s">
        <v>351</v>
      </c>
    </row>
    <row r="4" spans="1:15" s="337" customFormat="1" ht="12.75">
      <c r="A4" s="511" t="s">
        <v>699</v>
      </c>
      <c r="B4" s="511"/>
      <c r="C4" s="511"/>
      <c r="D4" s="511"/>
      <c r="E4" s="511"/>
      <c r="F4" s="512"/>
      <c r="G4" s="512"/>
      <c r="H4" s="512"/>
      <c r="I4" s="512"/>
      <c r="J4" s="512"/>
      <c r="K4" s="512"/>
      <c r="L4" s="511"/>
      <c r="M4" s="511"/>
      <c r="N4" s="511"/>
      <c r="O4" s="511"/>
    </row>
    <row r="5" spans="1:15" ht="12" customHeight="1">
      <c r="A5" s="440" t="s">
        <v>700</v>
      </c>
      <c r="B5" s="441" t="s">
        <v>36</v>
      </c>
      <c r="C5" s="441">
        <v>1</v>
      </c>
      <c r="D5" s="441">
        <v>53</v>
      </c>
      <c r="E5" s="513">
        <v>0.018867924528301886</v>
      </c>
      <c r="F5" s="514">
        <v>0.306</v>
      </c>
      <c r="G5" s="514">
        <v>0.503</v>
      </c>
      <c r="H5" s="514">
        <v>0.338</v>
      </c>
      <c r="I5" s="514">
        <v>0.338</v>
      </c>
      <c r="J5" s="514">
        <v>0.17</v>
      </c>
      <c r="K5" s="514">
        <v>0.029</v>
      </c>
      <c r="L5" s="441" t="s">
        <v>273</v>
      </c>
      <c r="M5" s="441" t="s">
        <v>383</v>
      </c>
      <c r="N5" s="441" t="s">
        <v>383</v>
      </c>
      <c r="O5" s="442" t="s">
        <v>820</v>
      </c>
    </row>
    <row r="6" spans="1:15" ht="12" customHeight="1">
      <c r="A6" s="440" t="s">
        <v>701</v>
      </c>
      <c r="B6" s="441" t="s">
        <v>36</v>
      </c>
      <c r="C6" s="441">
        <v>30</v>
      </c>
      <c r="D6" s="441">
        <v>53</v>
      </c>
      <c r="E6" s="513">
        <v>0.5660377358490566</v>
      </c>
      <c r="F6" s="514">
        <v>0.208</v>
      </c>
      <c r="G6" s="514">
        <v>0.385</v>
      </c>
      <c r="H6" s="514">
        <v>0.205</v>
      </c>
      <c r="I6" s="514">
        <v>0.887</v>
      </c>
      <c r="J6" s="514">
        <v>0.26</v>
      </c>
      <c r="K6" s="514">
        <v>0.18</v>
      </c>
      <c r="L6" s="441" t="s">
        <v>273</v>
      </c>
      <c r="M6" s="441" t="s">
        <v>383</v>
      </c>
      <c r="N6" s="441" t="s">
        <v>59</v>
      </c>
      <c r="O6" s="442" t="s">
        <v>271</v>
      </c>
    </row>
    <row r="7" spans="1:15" ht="12" customHeight="1">
      <c r="A7" s="511" t="s">
        <v>224</v>
      </c>
      <c r="B7" s="460"/>
      <c r="C7" s="460"/>
      <c r="D7" s="460"/>
      <c r="E7" s="515"/>
      <c r="F7" s="516"/>
      <c r="G7" s="516"/>
      <c r="H7" s="516"/>
      <c r="I7" s="516"/>
      <c r="J7" s="516"/>
      <c r="K7" s="516"/>
      <c r="L7" s="460"/>
      <c r="M7" s="460"/>
      <c r="N7" s="460"/>
      <c r="O7" s="461"/>
    </row>
    <row r="8" spans="1:15" ht="12" customHeight="1">
      <c r="A8" s="440" t="s">
        <v>224</v>
      </c>
      <c r="B8" s="441" t="s">
        <v>764</v>
      </c>
      <c r="C8" s="441">
        <v>1</v>
      </c>
      <c r="D8" s="441">
        <v>1</v>
      </c>
      <c r="E8" s="513">
        <v>0.038</v>
      </c>
      <c r="F8" s="514" t="s">
        <v>273</v>
      </c>
      <c r="G8" s="514" t="s">
        <v>273</v>
      </c>
      <c r="H8" s="514">
        <v>1</v>
      </c>
      <c r="I8" s="514">
        <v>1</v>
      </c>
      <c r="J8" s="514" t="s">
        <v>273</v>
      </c>
      <c r="K8" s="514" t="s">
        <v>273</v>
      </c>
      <c r="L8" s="441" t="s">
        <v>273</v>
      </c>
      <c r="M8" s="441" t="s">
        <v>59</v>
      </c>
      <c r="N8" s="441" t="s">
        <v>59</v>
      </c>
      <c r="O8" s="442" t="s">
        <v>853</v>
      </c>
    </row>
    <row r="9" spans="1:15" s="337" customFormat="1" ht="12" customHeight="1">
      <c r="A9" s="511" t="s">
        <v>39</v>
      </c>
      <c r="B9" s="511"/>
      <c r="C9" s="511"/>
      <c r="D9" s="511"/>
      <c r="E9" s="511"/>
      <c r="F9" s="512"/>
      <c r="G9" s="512"/>
      <c r="H9" s="512"/>
      <c r="I9" s="512"/>
      <c r="J9" s="516"/>
      <c r="K9" s="516"/>
      <c r="L9" s="511"/>
      <c r="M9" s="511"/>
      <c r="N9" s="511"/>
      <c r="O9" s="511"/>
    </row>
    <row r="10" spans="1:15" ht="12" customHeight="1" hidden="1" outlineLevel="1">
      <c r="A10" s="440" t="s">
        <v>543</v>
      </c>
      <c r="B10" s="441" t="s">
        <v>36</v>
      </c>
      <c r="C10" s="441">
        <v>35</v>
      </c>
      <c r="D10" s="441">
        <v>36</v>
      </c>
      <c r="E10" s="513">
        <v>0.9722222222222222</v>
      </c>
      <c r="F10" s="514">
        <v>5.0999999999999995E-06</v>
      </c>
      <c r="G10" s="514">
        <v>5.0999999999999995E-06</v>
      </c>
      <c r="H10" s="514">
        <v>3.6000000000000003E-06</v>
      </c>
      <c r="I10" s="514">
        <v>0.0002</v>
      </c>
      <c r="J10" s="514">
        <v>6.4E-05</v>
      </c>
      <c r="K10" s="514">
        <v>6.2E-05</v>
      </c>
      <c r="L10" s="441" t="s">
        <v>273</v>
      </c>
      <c r="M10" s="441" t="s">
        <v>59</v>
      </c>
      <c r="N10" s="441" t="s">
        <v>383</v>
      </c>
      <c r="O10" s="444" t="s">
        <v>403</v>
      </c>
    </row>
    <row r="11" spans="1:15" ht="12" customHeight="1" hidden="1" outlineLevel="1">
      <c r="A11" s="440" t="s">
        <v>544</v>
      </c>
      <c r="B11" s="441" t="s">
        <v>36</v>
      </c>
      <c r="C11" s="441">
        <v>27</v>
      </c>
      <c r="D11" s="441">
        <v>36</v>
      </c>
      <c r="E11" s="513">
        <v>0.75</v>
      </c>
      <c r="F11" s="514">
        <v>1.2E-06</v>
      </c>
      <c r="G11" s="514">
        <v>5.0999999999999995E-06</v>
      </c>
      <c r="H11" s="514">
        <v>2.7E-06</v>
      </c>
      <c r="I11" s="514">
        <v>0.0016</v>
      </c>
      <c r="J11" s="514">
        <v>6.1E-05</v>
      </c>
      <c r="K11" s="514">
        <v>0.00026</v>
      </c>
      <c r="L11" s="441" t="s">
        <v>273</v>
      </c>
      <c r="M11" s="441" t="s">
        <v>59</v>
      </c>
      <c r="N11" s="441" t="s">
        <v>383</v>
      </c>
      <c r="O11" s="444" t="s">
        <v>403</v>
      </c>
    </row>
    <row r="12" spans="1:15" ht="12" customHeight="1" hidden="1" outlineLevel="1">
      <c r="A12" s="440" t="s">
        <v>545</v>
      </c>
      <c r="B12" s="441" t="s">
        <v>36</v>
      </c>
      <c r="C12" s="441">
        <v>32</v>
      </c>
      <c r="D12" s="441">
        <v>36</v>
      </c>
      <c r="E12" s="513">
        <v>0.8888888888888888</v>
      </c>
      <c r="F12" s="514">
        <v>1.2E-06</v>
      </c>
      <c r="G12" s="514">
        <v>5.0999999999999995E-06</v>
      </c>
      <c r="H12" s="514">
        <v>2.6E-06</v>
      </c>
      <c r="I12" s="514">
        <v>7.6E-05</v>
      </c>
      <c r="J12" s="514">
        <v>2.5E-05</v>
      </c>
      <c r="K12" s="514">
        <v>2.4E-05</v>
      </c>
      <c r="L12" s="441" t="s">
        <v>273</v>
      </c>
      <c r="M12" s="441" t="s">
        <v>59</v>
      </c>
      <c r="N12" s="441" t="s">
        <v>383</v>
      </c>
      <c r="O12" s="444" t="s">
        <v>403</v>
      </c>
    </row>
    <row r="13" spans="1:15" ht="12" customHeight="1" hidden="1" outlineLevel="1">
      <c r="A13" s="440" t="s">
        <v>546</v>
      </c>
      <c r="B13" s="441" t="s">
        <v>36</v>
      </c>
      <c r="C13" s="441">
        <v>32</v>
      </c>
      <c r="D13" s="441">
        <v>36</v>
      </c>
      <c r="E13" s="513">
        <v>0.8888888888888888</v>
      </c>
      <c r="F13" s="514">
        <v>1.5E-06</v>
      </c>
      <c r="G13" s="514">
        <v>5.0999999999999995E-06</v>
      </c>
      <c r="H13" s="514">
        <v>3.9E-06</v>
      </c>
      <c r="I13" s="514">
        <v>8.5E-05</v>
      </c>
      <c r="J13" s="514">
        <v>2.8E-05</v>
      </c>
      <c r="K13" s="514">
        <v>2.7E-05</v>
      </c>
      <c r="L13" s="441" t="s">
        <v>273</v>
      </c>
      <c r="M13" s="441" t="s">
        <v>59</v>
      </c>
      <c r="N13" s="441" t="s">
        <v>383</v>
      </c>
      <c r="O13" s="444" t="s">
        <v>403</v>
      </c>
    </row>
    <row r="14" spans="1:15" ht="12" customHeight="1" hidden="1" outlineLevel="1">
      <c r="A14" s="440" t="s">
        <v>547</v>
      </c>
      <c r="B14" s="441" t="s">
        <v>36</v>
      </c>
      <c r="C14" s="441">
        <v>2</v>
      </c>
      <c r="D14" s="441">
        <v>36</v>
      </c>
      <c r="E14" s="513">
        <v>0.05555555555555555</v>
      </c>
      <c r="F14" s="514">
        <v>7.5E-08</v>
      </c>
      <c r="G14" s="514">
        <v>5.7999999999999995E-06</v>
      </c>
      <c r="H14" s="514">
        <v>2.6E-06</v>
      </c>
      <c r="I14" s="514">
        <v>3.2999999999999997E-06</v>
      </c>
      <c r="J14" s="514">
        <v>1.4E-06</v>
      </c>
      <c r="K14" s="514">
        <v>1.1E-06</v>
      </c>
      <c r="L14" s="441" t="s">
        <v>273</v>
      </c>
      <c r="M14" s="441" t="s">
        <v>59</v>
      </c>
      <c r="N14" s="441" t="s">
        <v>383</v>
      </c>
      <c r="O14" s="444" t="s">
        <v>403</v>
      </c>
    </row>
    <row r="15" spans="1:15" ht="12" customHeight="1" hidden="1" outlineLevel="1">
      <c r="A15" s="440" t="s">
        <v>548</v>
      </c>
      <c r="B15" s="441" t="s">
        <v>36</v>
      </c>
      <c r="C15" s="441">
        <v>31</v>
      </c>
      <c r="D15" s="441">
        <v>36</v>
      </c>
      <c r="E15" s="513">
        <v>0.8611111111111112</v>
      </c>
      <c r="F15" s="514">
        <v>8.900000000000001E-07</v>
      </c>
      <c r="G15" s="514">
        <v>5.0999999999999995E-06</v>
      </c>
      <c r="H15" s="514">
        <v>3E-06</v>
      </c>
      <c r="I15" s="514">
        <v>5.7E-05</v>
      </c>
      <c r="J15" s="514">
        <v>1.9E-05</v>
      </c>
      <c r="K15" s="514">
        <v>1.8E-05</v>
      </c>
      <c r="L15" s="441" t="s">
        <v>273</v>
      </c>
      <c r="M15" s="441" t="s">
        <v>59</v>
      </c>
      <c r="N15" s="441" t="s">
        <v>383</v>
      </c>
      <c r="O15" s="444" t="s">
        <v>403</v>
      </c>
    </row>
    <row r="16" spans="1:15" ht="12" customHeight="1" hidden="1" outlineLevel="1">
      <c r="A16" s="440" t="s">
        <v>549</v>
      </c>
      <c r="B16" s="441" t="s">
        <v>36</v>
      </c>
      <c r="C16" s="441">
        <v>14</v>
      </c>
      <c r="D16" s="441">
        <v>36</v>
      </c>
      <c r="E16" s="513">
        <v>0.3888888888888889</v>
      </c>
      <c r="F16" s="514">
        <v>2.3000000000000002E-07</v>
      </c>
      <c r="G16" s="514">
        <v>5.3E-06</v>
      </c>
      <c r="H16" s="514">
        <v>2.8999999999999998E-06</v>
      </c>
      <c r="I16" s="514">
        <v>2.2E-05</v>
      </c>
      <c r="J16" s="514">
        <v>2.9E-06</v>
      </c>
      <c r="K16" s="514">
        <v>3.7E-06</v>
      </c>
      <c r="L16" s="441" t="s">
        <v>273</v>
      </c>
      <c r="M16" s="441" t="s">
        <v>59</v>
      </c>
      <c r="N16" s="441" t="s">
        <v>383</v>
      </c>
      <c r="O16" s="444" t="s">
        <v>403</v>
      </c>
    </row>
    <row r="17" spans="1:15" ht="12" customHeight="1" hidden="1" outlineLevel="1">
      <c r="A17" s="440" t="s">
        <v>550</v>
      </c>
      <c r="B17" s="441" t="s">
        <v>36</v>
      </c>
      <c r="C17" s="441">
        <v>14</v>
      </c>
      <c r="D17" s="441">
        <v>36</v>
      </c>
      <c r="E17" s="513">
        <v>0.3888888888888889</v>
      </c>
      <c r="F17" s="514">
        <v>4.1E-07</v>
      </c>
      <c r="G17" s="514">
        <v>5.3E-06</v>
      </c>
      <c r="H17" s="514">
        <v>2.7E-06</v>
      </c>
      <c r="I17" s="514">
        <v>9E-06</v>
      </c>
      <c r="J17" s="514">
        <v>3E-06</v>
      </c>
      <c r="K17" s="514">
        <v>2.6E-06</v>
      </c>
      <c r="L17" s="441" t="s">
        <v>273</v>
      </c>
      <c r="M17" s="441" t="s">
        <v>59</v>
      </c>
      <c r="N17" s="441" t="s">
        <v>383</v>
      </c>
      <c r="O17" s="444" t="s">
        <v>403</v>
      </c>
    </row>
    <row r="18" spans="1:15" ht="12" customHeight="1" hidden="1" outlineLevel="1">
      <c r="A18" s="440" t="s">
        <v>551</v>
      </c>
      <c r="B18" s="441" t="s">
        <v>36</v>
      </c>
      <c r="C18" s="441">
        <v>13</v>
      </c>
      <c r="D18" s="441">
        <v>36</v>
      </c>
      <c r="E18" s="513">
        <v>0.3611111111111111</v>
      </c>
      <c r="F18" s="514">
        <v>2.6E-07</v>
      </c>
      <c r="G18" s="514">
        <v>5.3E-06</v>
      </c>
      <c r="H18" s="514">
        <v>3.1E-06</v>
      </c>
      <c r="I18" s="514">
        <v>1.2E-05</v>
      </c>
      <c r="J18" s="514">
        <v>2.5E-06</v>
      </c>
      <c r="K18" s="514">
        <v>2.3E-06</v>
      </c>
      <c r="L18" s="441" t="s">
        <v>273</v>
      </c>
      <c r="M18" s="441" t="s">
        <v>59</v>
      </c>
      <c r="N18" s="441" t="s">
        <v>383</v>
      </c>
      <c r="O18" s="444" t="s">
        <v>403</v>
      </c>
    </row>
    <row r="19" spans="1:15" ht="12" customHeight="1" hidden="1" outlineLevel="1">
      <c r="A19" s="440" t="s">
        <v>552</v>
      </c>
      <c r="B19" s="441" t="s">
        <v>36</v>
      </c>
      <c r="C19" s="441">
        <v>32</v>
      </c>
      <c r="D19" s="441">
        <v>36</v>
      </c>
      <c r="E19" s="513">
        <v>0.8888888888888888</v>
      </c>
      <c r="F19" s="514">
        <v>7.6E-07</v>
      </c>
      <c r="G19" s="514">
        <v>5.0999999999999995E-06</v>
      </c>
      <c r="H19" s="514">
        <v>2.8E-06</v>
      </c>
      <c r="I19" s="514">
        <v>5.1E-05</v>
      </c>
      <c r="J19" s="514">
        <v>1.7E-05</v>
      </c>
      <c r="K19" s="514">
        <v>1.6E-05</v>
      </c>
      <c r="L19" s="441" t="s">
        <v>273</v>
      </c>
      <c r="M19" s="441" t="s">
        <v>59</v>
      </c>
      <c r="N19" s="441" t="s">
        <v>383</v>
      </c>
      <c r="O19" s="444" t="s">
        <v>403</v>
      </c>
    </row>
    <row r="20" spans="1:15" ht="12" customHeight="1" hidden="1" outlineLevel="1">
      <c r="A20" s="440" t="s">
        <v>553</v>
      </c>
      <c r="B20" s="441" t="s">
        <v>36</v>
      </c>
      <c r="C20" s="441">
        <v>5</v>
      </c>
      <c r="D20" s="441">
        <v>36</v>
      </c>
      <c r="E20" s="513">
        <v>0.1388888888888889</v>
      </c>
      <c r="F20" s="514">
        <v>1.0000000000000001E-07</v>
      </c>
      <c r="G20" s="514">
        <v>5.5E-06</v>
      </c>
      <c r="H20" s="514">
        <v>3.2999999999999997E-06</v>
      </c>
      <c r="I20" s="514">
        <v>3.7999999999999996E-06</v>
      </c>
      <c r="J20" s="514">
        <v>1.6E-06</v>
      </c>
      <c r="K20" s="514">
        <v>1.3E-06</v>
      </c>
      <c r="L20" s="441" t="s">
        <v>273</v>
      </c>
      <c r="M20" s="441" t="s">
        <v>59</v>
      </c>
      <c r="N20" s="441" t="s">
        <v>383</v>
      </c>
      <c r="O20" s="444" t="s">
        <v>403</v>
      </c>
    </row>
    <row r="21" spans="1:15" ht="12" customHeight="1" hidden="1" outlineLevel="1">
      <c r="A21" s="440" t="s">
        <v>554</v>
      </c>
      <c r="B21" s="441" t="s">
        <v>36</v>
      </c>
      <c r="C21" s="441">
        <v>19</v>
      </c>
      <c r="D21" s="441">
        <v>36</v>
      </c>
      <c r="E21" s="513">
        <v>0.5277777777777778</v>
      </c>
      <c r="F21" s="514">
        <v>5E-07</v>
      </c>
      <c r="G21" s="514">
        <v>5.3E-06</v>
      </c>
      <c r="H21" s="514">
        <v>2.7E-06</v>
      </c>
      <c r="I21" s="514">
        <v>1.8E-05</v>
      </c>
      <c r="J21" s="514">
        <v>5.4E-06</v>
      </c>
      <c r="K21" s="514">
        <v>5.1E-06</v>
      </c>
      <c r="L21" s="441" t="s">
        <v>273</v>
      </c>
      <c r="M21" s="441" t="s">
        <v>59</v>
      </c>
      <c r="N21" s="441" t="s">
        <v>383</v>
      </c>
      <c r="O21" s="444" t="s">
        <v>403</v>
      </c>
    </row>
    <row r="22" spans="1:15" ht="12" customHeight="1" hidden="1" outlineLevel="1">
      <c r="A22" s="440" t="s">
        <v>555</v>
      </c>
      <c r="B22" s="441" t="s">
        <v>36</v>
      </c>
      <c r="C22" s="441">
        <v>24</v>
      </c>
      <c r="D22" s="441">
        <v>36</v>
      </c>
      <c r="E22" s="513">
        <v>0.6666666666666666</v>
      </c>
      <c r="F22" s="514">
        <v>3.9E-07</v>
      </c>
      <c r="G22" s="514">
        <v>5.3E-06</v>
      </c>
      <c r="H22" s="514">
        <v>3.2999999999999997E-06</v>
      </c>
      <c r="I22" s="514">
        <v>2.7E-05</v>
      </c>
      <c r="J22" s="514">
        <v>8.8E-06</v>
      </c>
      <c r="K22" s="514">
        <v>8.3E-06</v>
      </c>
      <c r="L22" s="441" t="s">
        <v>273</v>
      </c>
      <c r="M22" s="441" t="s">
        <v>59</v>
      </c>
      <c r="N22" s="441" t="s">
        <v>383</v>
      </c>
      <c r="O22" s="444" t="s">
        <v>403</v>
      </c>
    </row>
    <row r="23" spans="1:15" ht="12" customHeight="1" hidden="1" outlineLevel="1">
      <c r="A23" s="440" t="s">
        <v>556</v>
      </c>
      <c r="B23" s="441" t="s">
        <v>36</v>
      </c>
      <c r="C23" s="441">
        <v>35</v>
      </c>
      <c r="D23" s="441">
        <v>36</v>
      </c>
      <c r="E23" s="513">
        <v>0.9722222222222222</v>
      </c>
      <c r="F23" s="514">
        <v>5E-07</v>
      </c>
      <c r="G23" s="514">
        <v>5E-07</v>
      </c>
      <c r="H23" s="514">
        <v>5.4E-07</v>
      </c>
      <c r="I23" s="514">
        <v>6.6E-05</v>
      </c>
      <c r="J23" s="514">
        <v>1.2E-05</v>
      </c>
      <c r="K23" s="514">
        <v>1.4E-05</v>
      </c>
      <c r="L23" s="441" t="s">
        <v>273</v>
      </c>
      <c r="M23" s="441" t="s">
        <v>59</v>
      </c>
      <c r="N23" s="441" t="s">
        <v>383</v>
      </c>
      <c r="O23" s="444" t="s">
        <v>403</v>
      </c>
    </row>
    <row r="24" spans="1:15" ht="12" customHeight="1" hidden="1" outlineLevel="1">
      <c r="A24" s="440" t="s">
        <v>557</v>
      </c>
      <c r="B24" s="441" t="s">
        <v>36</v>
      </c>
      <c r="C24" s="441">
        <v>12</v>
      </c>
      <c r="D24" s="441">
        <v>36</v>
      </c>
      <c r="E24" s="513">
        <v>0.3333333333333333</v>
      </c>
      <c r="F24" s="514">
        <v>5.0999999999999993E-08</v>
      </c>
      <c r="G24" s="514">
        <v>1.1E-06</v>
      </c>
      <c r="H24" s="514">
        <v>6.6E-07</v>
      </c>
      <c r="I24" s="514">
        <v>1.3E-06</v>
      </c>
      <c r="J24" s="514">
        <v>4.8E-07</v>
      </c>
      <c r="K24" s="514">
        <v>3.6E-07</v>
      </c>
      <c r="L24" s="441" t="s">
        <v>273</v>
      </c>
      <c r="M24" s="441" t="s">
        <v>59</v>
      </c>
      <c r="N24" s="441" t="s">
        <v>383</v>
      </c>
      <c r="O24" s="444" t="s">
        <v>403</v>
      </c>
    </row>
    <row r="25" spans="1:15" ht="12" customHeight="1" hidden="1" outlineLevel="1">
      <c r="A25" s="440" t="s">
        <v>533</v>
      </c>
      <c r="B25" s="441" t="s">
        <v>36</v>
      </c>
      <c r="C25" s="441">
        <v>29</v>
      </c>
      <c r="D25" s="441">
        <v>36</v>
      </c>
      <c r="E25" s="513">
        <v>0.8055555555555556</v>
      </c>
      <c r="F25" s="514">
        <v>4.2999999999999995E-06</v>
      </c>
      <c r="G25" s="514">
        <v>2E-05</v>
      </c>
      <c r="H25" s="514">
        <v>5.4E-06</v>
      </c>
      <c r="I25" s="514">
        <v>0.011</v>
      </c>
      <c r="J25" s="514">
        <v>0.00039</v>
      </c>
      <c r="K25" s="514">
        <v>0.0018</v>
      </c>
      <c r="L25" s="441" t="s">
        <v>273</v>
      </c>
      <c r="M25" s="441" t="s">
        <v>59</v>
      </c>
      <c r="N25" s="441" t="s">
        <v>383</v>
      </c>
      <c r="O25" s="444" t="s">
        <v>403</v>
      </c>
    </row>
    <row r="26" spans="1:15" ht="12" customHeight="1" hidden="1" outlineLevel="1">
      <c r="A26" s="440" t="s">
        <v>534</v>
      </c>
      <c r="B26" s="441" t="s">
        <v>36</v>
      </c>
      <c r="C26" s="441">
        <v>35</v>
      </c>
      <c r="D26" s="441">
        <v>36</v>
      </c>
      <c r="E26" s="513">
        <v>0.9722222222222222</v>
      </c>
      <c r="F26" s="514">
        <v>1E-05</v>
      </c>
      <c r="G26" s="514">
        <v>1E-05</v>
      </c>
      <c r="H26" s="514">
        <v>1E-05</v>
      </c>
      <c r="I26" s="514">
        <v>0.00084</v>
      </c>
      <c r="J26" s="514">
        <v>0.00022</v>
      </c>
      <c r="K26" s="514">
        <v>0.00024</v>
      </c>
      <c r="L26" s="441" t="s">
        <v>273</v>
      </c>
      <c r="M26" s="441" t="s">
        <v>59</v>
      </c>
      <c r="N26" s="441" t="s">
        <v>383</v>
      </c>
      <c r="O26" s="444" t="s">
        <v>403</v>
      </c>
    </row>
    <row r="27" spans="1:15" ht="12" customHeight="1" collapsed="1">
      <c r="A27" s="440" t="s">
        <v>558</v>
      </c>
      <c r="B27" s="441" t="s">
        <v>842</v>
      </c>
      <c r="C27" s="441">
        <v>36</v>
      </c>
      <c r="D27" s="441">
        <v>36</v>
      </c>
      <c r="E27" s="513">
        <v>1</v>
      </c>
      <c r="F27" s="514" t="s">
        <v>168</v>
      </c>
      <c r="G27" s="514" t="s">
        <v>168</v>
      </c>
      <c r="H27" s="514">
        <v>0.58</v>
      </c>
      <c r="I27" s="514">
        <v>49.1</v>
      </c>
      <c r="J27" s="514">
        <v>17</v>
      </c>
      <c r="K27" s="514">
        <v>15</v>
      </c>
      <c r="L27" s="441" t="s">
        <v>273</v>
      </c>
      <c r="M27" s="441" t="s">
        <v>59</v>
      </c>
      <c r="N27" s="441" t="s">
        <v>383</v>
      </c>
      <c r="O27" s="444" t="s">
        <v>403</v>
      </c>
    </row>
    <row r="28" spans="1:16" s="337" customFormat="1" ht="12" customHeight="1">
      <c r="A28" s="511" t="s">
        <v>181</v>
      </c>
      <c r="B28" s="511"/>
      <c r="C28" s="511"/>
      <c r="D28" s="511"/>
      <c r="E28" s="511"/>
      <c r="F28" s="512"/>
      <c r="G28" s="512"/>
      <c r="H28" s="512"/>
      <c r="I28" s="512"/>
      <c r="J28" s="516"/>
      <c r="K28" s="516"/>
      <c r="L28" s="511"/>
      <c r="M28" s="511"/>
      <c r="N28" s="511"/>
      <c r="O28" s="511"/>
      <c r="P28" s="338"/>
    </row>
    <row r="29" spans="1:16" ht="12" customHeight="1">
      <c r="A29" s="440" t="s">
        <v>116</v>
      </c>
      <c r="B29" s="441" t="s">
        <v>36</v>
      </c>
      <c r="C29" s="441">
        <v>55</v>
      </c>
      <c r="D29" s="441">
        <v>55</v>
      </c>
      <c r="E29" s="513">
        <v>1</v>
      </c>
      <c r="F29" s="514" t="s">
        <v>168</v>
      </c>
      <c r="G29" s="514" t="s">
        <v>168</v>
      </c>
      <c r="H29" s="514">
        <v>6210</v>
      </c>
      <c r="I29" s="514">
        <v>14700</v>
      </c>
      <c r="J29" s="514">
        <v>11000</v>
      </c>
      <c r="K29" s="514">
        <v>1500</v>
      </c>
      <c r="L29" s="441" t="s">
        <v>517</v>
      </c>
      <c r="M29" s="441" t="s">
        <v>383</v>
      </c>
      <c r="N29" s="441" t="s">
        <v>383</v>
      </c>
      <c r="O29" s="442" t="s">
        <v>705</v>
      </c>
      <c r="P29" s="338"/>
    </row>
    <row r="30" spans="1:16" ht="12" customHeight="1">
      <c r="A30" s="440" t="s">
        <v>856</v>
      </c>
      <c r="B30" s="441" t="s">
        <v>36</v>
      </c>
      <c r="C30" s="441">
        <v>10</v>
      </c>
      <c r="D30" s="441">
        <v>52</v>
      </c>
      <c r="E30" s="513">
        <v>0.19230769230769232</v>
      </c>
      <c r="F30" s="514">
        <v>0.79</v>
      </c>
      <c r="G30" s="514">
        <v>5.5</v>
      </c>
      <c r="H30" s="514">
        <v>0.89</v>
      </c>
      <c r="I30" s="514">
        <v>8.2</v>
      </c>
      <c r="J30" s="514">
        <v>0.98</v>
      </c>
      <c r="K30" s="514">
        <v>1.4</v>
      </c>
      <c r="L30" s="441" t="s">
        <v>273</v>
      </c>
      <c r="M30" s="441" t="s">
        <v>383</v>
      </c>
      <c r="N30" s="441" t="s">
        <v>59</v>
      </c>
      <c r="O30" s="442" t="s">
        <v>271</v>
      </c>
      <c r="P30" s="338"/>
    </row>
    <row r="31" spans="1:16" ht="12" customHeight="1">
      <c r="A31" s="440" t="s">
        <v>96</v>
      </c>
      <c r="B31" s="441" t="s">
        <v>36</v>
      </c>
      <c r="C31" s="441">
        <v>0</v>
      </c>
      <c r="D31" s="441">
        <v>55</v>
      </c>
      <c r="E31" s="513">
        <v>0</v>
      </c>
      <c r="F31" s="514">
        <v>0.225</v>
      </c>
      <c r="G31" s="514">
        <v>2.7</v>
      </c>
      <c r="H31" s="514" t="s">
        <v>168</v>
      </c>
      <c r="I31" s="514" t="s">
        <v>168</v>
      </c>
      <c r="J31" s="514">
        <v>0.23</v>
      </c>
      <c r="K31" s="514">
        <v>0.27</v>
      </c>
      <c r="L31" s="441" t="s">
        <v>517</v>
      </c>
      <c r="M31" s="441" t="s">
        <v>383</v>
      </c>
      <c r="N31" s="441" t="s">
        <v>383</v>
      </c>
      <c r="O31" s="442" t="s">
        <v>915</v>
      </c>
      <c r="P31" s="338"/>
    </row>
    <row r="32" spans="1:16" ht="12" customHeight="1">
      <c r="A32" s="440" t="s">
        <v>93</v>
      </c>
      <c r="B32" s="441" t="s">
        <v>36</v>
      </c>
      <c r="C32" s="441">
        <v>53</v>
      </c>
      <c r="D32" s="441">
        <v>55</v>
      </c>
      <c r="E32" s="513">
        <v>0.9636363636363636</v>
      </c>
      <c r="F32" s="514">
        <v>5</v>
      </c>
      <c r="G32" s="514">
        <v>5.1</v>
      </c>
      <c r="H32" s="514">
        <v>2.6</v>
      </c>
      <c r="I32" s="514">
        <v>8.8</v>
      </c>
      <c r="J32" s="514">
        <v>4.8</v>
      </c>
      <c r="K32" s="514">
        <v>1.4</v>
      </c>
      <c r="L32" s="441" t="s">
        <v>517</v>
      </c>
      <c r="M32" s="441" t="s">
        <v>59</v>
      </c>
      <c r="N32" s="441" t="s">
        <v>383</v>
      </c>
      <c r="O32" s="442" t="s">
        <v>706</v>
      </c>
      <c r="P32" s="338"/>
    </row>
    <row r="33" spans="1:16" s="129" customFormat="1" ht="12" customHeight="1">
      <c r="A33" s="440" t="s">
        <v>117</v>
      </c>
      <c r="B33" s="441" t="s">
        <v>36</v>
      </c>
      <c r="C33" s="441">
        <v>55</v>
      </c>
      <c r="D33" s="441">
        <v>55</v>
      </c>
      <c r="E33" s="513">
        <v>1</v>
      </c>
      <c r="F33" s="514" t="s">
        <v>168</v>
      </c>
      <c r="G33" s="514" t="s">
        <v>168</v>
      </c>
      <c r="H33" s="514">
        <v>142</v>
      </c>
      <c r="I33" s="514">
        <v>613</v>
      </c>
      <c r="J33" s="514">
        <v>340</v>
      </c>
      <c r="K33" s="514">
        <v>88</v>
      </c>
      <c r="L33" s="441" t="s">
        <v>517</v>
      </c>
      <c r="M33" s="441" t="s">
        <v>383</v>
      </c>
      <c r="N33" s="441" t="s">
        <v>383</v>
      </c>
      <c r="O33" s="442" t="s">
        <v>705</v>
      </c>
      <c r="P33" s="338"/>
    </row>
    <row r="34" spans="1:16" s="129" customFormat="1" ht="12" customHeight="1">
      <c r="A34" s="440" t="s">
        <v>97</v>
      </c>
      <c r="B34" s="441" t="s">
        <v>36</v>
      </c>
      <c r="C34" s="441">
        <v>55</v>
      </c>
      <c r="D34" s="441">
        <v>55</v>
      </c>
      <c r="E34" s="513">
        <v>1</v>
      </c>
      <c r="F34" s="514" t="s">
        <v>168</v>
      </c>
      <c r="G34" s="514" t="s">
        <v>168</v>
      </c>
      <c r="H34" s="514">
        <v>0.4</v>
      </c>
      <c r="I34" s="514">
        <v>1.1</v>
      </c>
      <c r="J34" s="514">
        <v>0.64</v>
      </c>
      <c r="K34" s="514">
        <v>0.13</v>
      </c>
      <c r="L34" s="441" t="s">
        <v>517</v>
      </c>
      <c r="M34" s="441" t="s">
        <v>383</v>
      </c>
      <c r="N34" s="441" t="s">
        <v>383</v>
      </c>
      <c r="O34" s="442" t="s">
        <v>705</v>
      </c>
      <c r="P34" s="338"/>
    </row>
    <row r="35" spans="1:16" s="129" customFormat="1" ht="12" customHeight="1">
      <c r="A35" s="440" t="s">
        <v>118</v>
      </c>
      <c r="B35" s="441" t="s">
        <v>36</v>
      </c>
      <c r="C35" s="441">
        <v>7</v>
      </c>
      <c r="D35" s="441">
        <v>55</v>
      </c>
      <c r="E35" s="513">
        <v>0.12727272727272726</v>
      </c>
      <c r="F35" s="514">
        <v>16.5</v>
      </c>
      <c r="G35" s="514">
        <v>53</v>
      </c>
      <c r="H35" s="514">
        <v>17.2</v>
      </c>
      <c r="I35" s="514">
        <v>47.1</v>
      </c>
      <c r="J35" s="514">
        <v>12</v>
      </c>
      <c r="K35" s="514">
        <v>8.5</v>
      </c>
      <c r="L35" s="441" t="s">
        <v>517</v>
      </c>
      <c r="M35" s="441" t="s">
        <v>383</v>
      </c>
      <c r="N35" s="441" t="s">
        <v>383</v>
      </c>
      <c r="O35" s="442" t="s">
        <v>705</v>
      </c>
      <c r="P35" s="338"/>
    </row>
    <row r="36" spans="1:16" s="133" customFormat="1" ht="12" customHeight="1">
      <c r="A36" s="440" t="s">
        <v>916</v>
      </c>
      <c r="B36" s="441" t="s">
        <v>36</v>
      </c>
      <c r="C36" s="441">
        <v>7</v>
      </c>
      <c r="D36" s="441">
        <v>53</v>
      </c>
      <c r="E36" s="513">
        <v>0.1320754716981132</v>
      </c>
      <c r="F36" s="514">
        <v>0.26</v>
      </c>
      <c r="G36" s="514">
        <v>0.29</v>
      </c>
      <c r="H36" s="514">
        <v>0.39</v>
      </c>
      <c r="I36" s="514">
        <v>1.3</v>
      </c>
      <c r="J36" s="514">
        <v>0.23</v>
      </c>
      <c r="K36" s="514">
        <v>0.26</v>
      </c>
      <c r="L36" s="441" t="s">
        <v>273</v>
      </c>
      <c r="M36" s="441" t="s">
        <v>383</v>
      </c>
      <c r="N36" s="441" t="s">
        <v>383</v>
      </c>
      <c r="O36" s="442" t="s">
        <v>707</v>
      </c>
      <c r="P36" s="338"/>
    </row>
    <row r="37" spans="1:16" s="129" customFormat="1" ht="12" customHeight="1">
      <c r="A37" s="440" t="s">
        <v>98</v>
      </c>
      <c r="B37" s="441" t="s">
        <v>36</v>
      </c>
      <c r="C37" s="441">
        <v>40</v>
      </c>
      <c r="D37" s="441">
        <v>55</v>
      </c>
      <c r="E37" s="513">
        <v>0.7272727272727273</v>
      </c>
      <c r="F37" s="514">
        <v>0.1</v>
      </c>
      <c r="G37" s="514">
        <v>0.27</v>
      </c>
      <c r="H37" s="514">
        <v>0.092</v>
      </c>
      <c r="I37" s="514">
        <v>0.44</v>
      </c>
      <c r="J37" s="514">
        <v>0.14</v>
      </c>
      <c r="K37" s="514">
        <v>0.075</v>
      </c>
      <c r="L37" s="441" t="s">
        <v>393</v>
      </c>
      <c r="M37" s="441" t="s">
        <v>383</v>
      </c>
      <c r="N37" s="441" t="s">
        <v>59</v>
      </c>
      <c r="O37" s="442" t="s">
        <v>768</v>
      </c>
      <c r="P37" s="338"/>
    </row>
    <row r="38" spans="1:16" s="129" customFormat="1" ht="12" customHeight="1">
      <c r="A38" s="440" t="s">
        <v>99</v>
      </c>
      <c r="B38" s="441" t="s">
        <v>36</v>
      </c>
      <c r="C38" s="441">
        <v>55</v>
      </c>
      <c r="D38" s="441">
        <v>55</v>
      </c>
      <c r="E38" s="513">
        <v>1</v>
      </c>
      <c r="F38" s="514" t="s">
        <v>168</v>
      </c>
      <c r="G38" s="514" t="s">
        <v>168</v>
      </c>
      <c r="H38" s="514">
        <v>15400</v>
      </c>
      <c r="I38" s="514">
        <v>103000</v>
      </c>
      <c r="J38" s="514">
        <v>31000</v>
      </c>
      <c r="K38" s="514">
        <v>12000</v>
      </c>
      <c r="L38" s="441" t="s">
        <v>517</v>
      </c>
      <c r="M38" s="441" t="s">
        <v>383</v>
      </c>
      <c r="N38" s="441" t="s">
        <v>383</v>
      </c>
      <c r="O38" s="442" t="s">
        <v>705</v>
      </c>
      <c r="P38" s="338"/>
    </row>
    <row r="39" spans="1:16" s="129" customFormat="1" ht="12" customHeight="1">
      <c r="A39" s="440" t="s">
        <v>855</v>
      </c>
      <c r="B39" s="441" t="s">
        <v>36</v>
      </c>
      <c r="C39" s="441">
        <v>55</v>
      </c>
      <c r="D39" s="441">
        <v>55</v>
      </c>
      <c r="E39" s="513">
        <v>1</v>
      </c>
      <c r="F39" s="514" t="s">
        <v>168</v>
      </c>
      <c r="G39" s="514" t="s">
        <v>168</v>
      </c>
      <c r="H39" s="514">
        <v>7.3</v>
      </c>
      <c r="I39" s="514">
        <v>62.8</v>
      </c>
      <c r="J39" s="514">
        <v>17</v>
      </c>
      <c r="K39" s="514">
        <v>7.5</v>
      </c>
      <c r="L39" s="441" t="s">
        <v>517</v>
      </c>
      <c r="M39" s="441" t="s">
        <v>383</v>
      </c>
      <c r="N39" s="441" t="s">
        <v>383</v>
      </c>
      <c r="O39" s="442" t="s">
        <v>705</v>
      </c>
      <c r="P39" s="338"/>
    </row>
    <row r="40" spans="1:16" s="129" customFormat="1" ht="12" customHeight="1">
      <c r="A40" s="440" t="s">
        <v>523</v>
      </c>
      <c r="B40" s="441" t="s">
        <v>36</v>
      </c>
      <c r="C40" s="441">
        <v>34</v>
      </c>
      <c r="D40" s="441">
        <v>55</v>
      </c>
      <c r="E40" s="513">
        <v>0.6181818181818182</v>
      </c>
      <c r="F40" s="514">
        <v>0.1</v>
      </c>
      <c r="G40" s="514">
        <v>0.11</v>
      </c>
      <c r="H40" s="514">
        <v>0.11</v>
      </c>
      <c r="I40" s="514">
        <v>1.8</v>
      </c>
      <c r="J40" s="514">
        <v>0.18</v>
      </c>
      <c r="K40" s="514">
        <v>0.25</v>
      </c>
      <c r="L40" s="441" t="s">
        <v>517</v>
      </c>
      <c r="M40" s="441" t="s">
        <v>59</v>
      </c>
      <c r="N40" s="441" t="s">
        <v>383</v>
      </c>
      <c r="O40" s="442" t="s">
        <v>706</v>
      </c>
      <c r="P40" s="338"/>
    </row>
    <row r="41" spans="1:16" s="133" customFormat="1" ht="12" customHeight="1">
      <c r="A41" s="440" t="s">
        <v>119</v>
      </c>
      <c r="B41" s="441" t="s">
        <v>36</v>
      </c>
      <c r="C41" s="441">
        <v>55</v>
      </c>
      <c r="D41" s="441">
        <v>55</v>
      </c>
      <c r="E41" s="513">
        <v>1</v>
      </c>
      <c r="F41" s="514" t="s">
        <v>168</v>
      </c>
      <c r="G41" s="514" t="s">
        <v>168</v>
      </c>
      <c r="H41" s="514">
        <v>5.2</v>
      </c>
      <c r="I41" s="514">
        <v>12.8</v>
      </c>
      <c r="J41" s="514">
        <v>9.6</v>
      </c>
      <c r="K41" s="514">
        <v>1.4</v>
      </c>
      <c r="L41" s="441" t="s">
        <v>517</v>
      </c>
      <c r="M41" s="441" t="s">
        <v>383</v>
      </c>
      <c r="N41" s="441" t="s">
        <v>383</v>
      </c>
      <c r="O41" s="442" t="s">
        <v>705</v>
      </c>
      <c r="P41" s="338"/>
    </row>
    <row r="42" spans="1:16" s="133" customFormat="1" ht="12" customHeight="1">
      <c r="A42" s="440" t="s">
        <v>120</v>
      </c>
      <c r="B42" s="441" t="s">
        <v>36</v>
      </c>
      <c r="C42" s="441">
        <v>55</v>
      </c>
      <c r="D42" s="441">
        <v>55</v>
      </c>
      <c r="E42" s="513">
        <v>1</v>
      </c>
      <c r="F42" s="514" t="s">
        <v>168</v>
      </c>
      <c r="G42" s="514" t="s">
        <v>168</v>
      </c>
      <c r="H42" s="514">
        <v>13.3</v>
      </c>
      <c r="I42" s="514">
        <v>32.5</v>
      </c>
      <c r="J42" s="514">
        <v>20</v>
      </c>
      <c r="K42" s="514">
        <v>3.4</v>
      </c>
      <c r="L42" s="441" t="s">
        <v>517</v>
      </c>
      <c r="M42" s="441" t="s">
        <v>383</v>
      </c>
      <c r="N42" s="441" t="s">
        <v>383</v>
      </c>
      <c r="O42" s="442" t="s">
        <v>705</v>
      </c>
      <c r="P42" s="338"/>
    </row>
    <row r="43" spans="1:16" s="133" customFormat="1" ht="12" customHeight="1">
      <c r="A43" s="440" t="s">
        <v>917</v>
      </c>
      <c r="B43" s="441" t="s">
        <v>36</v>
      </c>
      <c r="C43" s="441">
        <v>27</v>
      </c>
      <c r="D43" s="441">
        <v>53</v>
      </c>
      <c r="E43" s="513">
        <v>0.5094339622641509</v>
      </c>
      <c r="F43" s="514">
        <v>0.48</v>
      </c>
      <c r="G43" s="514">
        <v>0.52</v>
      </c>
      <c r="H43" s="514">
        <v>0.6</v>
      </c>
      <c r="I43" s="514">
        <v>41.3</v>
      </c>
      <c r="J43" s="514">
        <v>2.8</v>
      </c>
      <c r="K43" s="514">
        <v>6.4</v>
      </c>
      <c r="L43" s="441" t="s">
        <v>273</v>
      </c>
      <c r="M43" s="441" t="s">
        <v>383</v>
      </c>
      <c r="N43" s="441" t="s">
        <v>383</v>
      </c>
      <c r="O43" s="442" t="s">
        <v>707</v>
      </c>
      <c r="P43" s="338"/>
    </row>
    <row r="44" spans="1:16" s="133" customFormat="1" ht="12" customHeight="1">
      <c r="A44" s="440" t="s">
        <v>340</v>
      </c>
      <c r="B44" s="441" t="s">
        <v>36</v>
      </c>
      <c r="C44" s="441">
        <v>53</v>
      </c>
      <c r="D44" s="441">
        <v>53</v>
      </c>
      <c r="E44" s="513">
        <v>1</v>
      </c>
      <c r="F44" s="514" t="s">
        <v>168</v>
      </c>
      <c r="G44" s="514" t="s">
        <v>168</v>
      </c>
      <c r="H44" s="514">
        <v>0.38</v>
      </c>
      <c r="I44" s="514">
        <v>2830</v>
      </c>
      <c r="J44" s="514">
        <v>320</v>
      </c>
      <c r="K44" s="514">
        <v>570</v>
      </c>
      <c r="L44" s="441" t="s">
        <v>273</v>
      </c>
      <c r="M44" s="441" t="s">
        <v>383</v>
      </c>
      <c r="N44" s="441" t="s">
        <v>383</v>
      </c>
      <c r="O44" s="442" t="s">
        <v>707</v>
      </c>
      <c r="P44" s="338"/>
    </row>
    <row r="45" spans="1:16" s="133" customFormat="1" ht="12" customHeight="1">
      <c r="A45" s="440" t="s">
        <v>857</v>
      </c>
      <c r="B45" s="441" t="s">
        <v>36</v>
      </c>
      <c r="C45" s="441">
        <v>12</v>
      </c>
      <c r="D45" s="441">
        <v>53</v>
      </c>
      <c r="E45" s="513">
        <v>0.22641509433962265</v>
      </c>
      <c r="F45" s="514">
        <v>0.083</v>
      </c>
      <c r="G45" s="514">
        <v>0.57</v>
      </c>
      <c r="H45" s="514">
        <v>0.099</v>
      </c>
      <c r="I45" s="514">
        <v>5.8</v>
      </c>
      <c r="J45" s="514">
        <v>0.41</v>
      </c>
      <c r="K45" s="514">
        <v>0.78</v>
      </c>
      <c r="L45" s="441" t="s">
        <v>273</v>
      </c>
      <c r="M45" s="441" t="s">
        <v>383</v>
      </c>
      <c r="N45" s="441" t="s">
        <v>59</v>
      </c>
      <c r="O45" s="442" t="s">
        <v>271</v>
      </c>
      <c r="P45" s="338"/>
    </row>
    <row r="46" spans="1:16" s="6" customFormat="1" ht="12" customHeight="1">
      <c r="A46" s="440" t="s">
        <v>342</v>
      </c>
      <c r="B46" s="441" t="s">
        <v>36</v>
      </c>
      <c r="C46" s="441">
        <v>41</v>
      </c>
      <c r="D46" s="441">
        <v>53</v>
      </c>
      <c r="E46" s="513">
        <v>0.7735849056603774</v>
      </c>
      <c r="F46" s="514">
        <v>0.1</v>
      </c>
      <c r="G46" s="514">
        <v>0.11</v>
      </c>
      <c r="H46" s="514">
        <v>0.15</v>
      </c>
      <c r="I46" s="514">
        <v>2.1</v>
      </c>
      <c r="J46" s="514">
        <v>0.67</v>
      </c>
      <c r="K46" s="514">
        <v>0.55</v>
      </c>
      <c r="L46" s="441" t="s">
        <v>273</v>
      </c>
      <c r="M46" s="441" t="s">
        <v>383</v>
      </c>
      <c r="N46" s="441" t="s">
        <v>59</v>
      </c>
      <c r="O46" s="442" t="s">
        <v>271</v>
      </c>
      <c r="P46" s="338"/>
    </row>
    <row r="47" spans="1:16" s="6" customFormat="1" ht="12" customHeight="1">
      <c r="A47" s="440" t="s">
        <v>100</v>
      </c>
      <c r="B47" s="441" t="s">
        <v>36</v>
      </c>
      <c r="C47" s="441">
        <v>55</v>
      </c>
      <c r="D47" s="441">
        <v>55</v>
      </c>
      <c r="E47" s="513">
        <v>1</v>
      </c>
      <c r="F47" s="514" t="s">
        <v>168</v>
      </c>
      <c r="G47" s="514" t="s">
        <v>168</v>
      </c>
      <c r="H47" s="514">
        <v>10200</v>
      </c>
      <c r="I47" s="514">
        <v>27300</v>
      </c>
      <c r="J47" s="514">
        <v>19000</v>
      </c>
      <c r="K47" s="514">
        <v>3100</v>
      </c>
      <c r="L47" s="441" t="s">
        <v>517</v>
      </c>
      <c r="M47" s="441" t="s">
        <v>383</v>
      </c>
      <c r="N47" s="441" t="s">
        <v>383</v>
      </c>
      <c r="O47" s="442" t="s">
        <v>705</v>
      </c>
      <c r="P47" s="338"/>
    </row>
    <row r="48" spans="1:16" s="133" customFormat="1" ht="12" customHeight="1">
      <c r="A48" s="440" t="s">
        <v>67</v>
      </c>
      <c r="B48" s="441" t="s">
        <v>36</v>
      </c>
      <c r="C48" s="441">
        <v>55</v>
      </c>
      <c r="D48" s="441">
        <v>55</v>
      </c>
      <c r="E48" s="513">
        <v>1</v>
      </c>
      <c r="F48" s="514" t="s">
        <v>168</v>
      </c>
      <c r="G48" s="514" t="s">
        <v>168</v>
      </c>
      <c r="H48" s="514">
        <v>7</v>
      </c>
      <c r="I48" s="514">
        <v>272</v>
      </c>
      <c r="J48" s="514">
        <v>23</v>
      </c>
      <c r="K48" s="514">
        <v>36</v>
      </c>
      <c r="L48" s="441" t="s">
        <v>393</v>
      </c>
      <c r="M48" s="441" t="s">
        <v>59</v>
      </c>
      <c r="N48" s="441" t="s">
        <v>383</v>
      </c>
      <c r="O48" s="442" t="s">
        <v>769</v>
      </c>
      <c r="P48" s="338"/>
    </row>
    <row r="49" spans="1:16" s="6" customFormat="1" ht="12" customHeight="1">
      <c r="A49" s="440" t="s">
        <v>343</v>
      </c>
      <c r="B49" s="441" t="s">
        <v>36</v>
      </c>
      <c r="C49" s="441">
        <v>55</v>
      </c>
      <c r="D49" s="441">
        <v>55</v>
      </c>
      <c r="E49" s="513">
        <v>1</v>
      </c>
      <c r="F49" s="514" t="s">
        <v>168</v>
      </c>
      <c r="G49" s="514" t="s">
        <v>168</v>
      </c>
      <c r="H49" s="514">
        <v>11.8</v>
      </c>
      <c r="I49" s="514">
        <v>20.9</v>
      </c>
      <c r="J49" s="514">
        <v>15</v>
      </c>
      <c r="K49" s="514">
        <v>2.1</v>
      </c>
      <c r="L49" s="441" t="s">
        <v>517</v>
      </c>
      <c r="M49" s="441" t="s">
        <v>383</v>
      </c>
      <c r="N49" s="441" t="s">
        <v>383</v>
      </c>
      <c r="O49" s="442" t="s">
        <v>705</v>
      </c>
      <c r="P49" s="338"/>
    </row>
    <row r="50" spans="1:16" s="6" customFormat="1" ht="12" customHeight="1">
      <c r="A50" s="440" t="s">
        <v>121</v>
      </c>
      <c r="B50" s="441" t="s">
        <v>36</v>
      </c>
      <c r="C50" s="441">
        <v>55</v>
      </c>
      <c r="D50" s="441">
        <v>55</v>
      </c>
      <c r="E50" s="513">
        <v>1</v>
      </c>
      <c r="F50" s="514" t="s">
        <v>168</v>
      </c>
      <c r="G50" s="514" t="s">
        <v>168</v>
      </c>
      <c r="H50" s="514">
        <v>7670</v>
      </c>
      <c r="I50" s="514">
        <v>28500</v>
      </c>
      <c r="J50" s="514">
        <v>11000</v>
      </c>
      <c r="K50" s="514">
        <v>2700</v>
      </c>
      <c r="L50" s="441" t="s">
        <v>393</v>
      </c>
      <c r="M50" s="441" t="s">
        <v>383</v>
      </c>
      <c r="N50" s="441" t="s">
        <v>383</v>
      </c>
      <c r="O50" s="442" t="s">
        <v>960</v>
      </c>
      <c r="P50" s="338"/>
    </row>
    <row r="51" spans="1:16" s="6" customFormat="1" ht="12" customHeight="1">
      <c r="A51" s="440" t="s">
        <v>122</v>
      </c>
      <c r="B51" s="441" t="s">
        <v>36</v>
      </c>
      <c r="C51" s="441">
        <v>55</v>
      </c>
      <c r="D51" s="441">
        <v>55</v>
      </c>
      <c r="E51" s="513">
        <v>1</v>
      </c>
      <c r="F51" s="514" t="s">
        <v>168</v>
      </c>
      <c r="G51" s="514" t="s">
        <v>168</v>
      </c>
      <c r="H51" s="514">
        <v>295</v>
      </c>
      <c r="I51" s="514">
        <v>808</v>
      </c>
      <c r="J51" s="514">
        <v>540</v>
      </c>
      <c r="K51" s="514">
        <v>100</v>
      </c>
      <c r="L51" s="441" t="s">
        <v>517</v>
      </c>
      <c r="M51" s="441" t="s">
        <v>383</v>
      </c>
      <c r="N51" s="441" t="s">
        <v>383</v>
      </c>
      <c r="O51" s="442" t="s">
        <v>705</v>
      </c>
      <c r="P51" s="338"/>
    </row>
    <row r="52" spans="1:16" s="6" customFormat="1" ht="12" customHeight="1">
      <c r="A52" s="440" t="s">
        <v>128</v>
      </c>
      <c r="B52" s="441" t="s">
        <v>36</v>
      </c>
      <c r="C52" s="441">
        <v>17</v>
      </c>
      <c r="D52" s="441">
        <v>55</v>
      </c>
      <c r="E52" s="513">
        <v>0.3090909090909091</v>
      </c>
      <c r="F52" s="514">
        <v>0.005</v>
      </c>
      <c r="G52" s="514">
        <v>0.0373</v>
      </c>
      <c r="H52" s="514">
        <v>0.0056</v>
      </c>
      <c r="I52" s="514">
        <v>0.122</v>
      </c>
      <c r="J52" s="514">
        <v>0.025</v>
      </c>
      <c r="K52" s="514">
        <v>0.026</v>
      </c>
      <c r="L52" s="441" t="s">
        <v>393</v>
      </c>
      <c r="M52" s="441" t="s">
        <v>383</v>
      </c>
      <c r="N52" s="441" t="s">
        <v>59</v>
      </c>
      <c r="O52" s="442" t="s">
        <v>768</v>
      </c>
      <c r="P52" s="338"/>
    </row>
    <row r="53" spans="1:16" s="133" customFormat="1" ht="12" customHeight="1">
      <c r="A53" s="440" t="s">
        <v>123</v>
      </c>
      <c r="B53" s="441" t="s">
        <v>36</v>
      </c>
      <c r="C53" s="441">
        <v>46</v>
      </c>
      <c r="D53" s="441">
        <v>55</v>
      </c>
      <c r="E53" s="513">
        <v>0.8363636363636363</v>
      </c>
      <c r="F53" s="514">
        <v>0.47</v>
      </c>
      <c r="G53" s="514">
        <v>2.7</v>
      </c>
      <c r="H53" s="514">
        <v>0.58</v>
      </c>
      <c r="I53" s="514">
        <v>3.2</v>
      </c>
      <c r="J53" s="514">
        <v>1</v>
      </c>
      <c r="K53" s="514">
        <v>0.42</v>
      </c>
      <c r="L53" s="441" t="s">
        <v>517</v>
      </c>
      <c r="M53" s="441" t="s">
        <v>383</v>
      </c>
      <c r="N53" s="441" t="s">
        <v>383</v>
      </c>
      <c r="O53" s="442" t="s">
        <v>705</v>
      </c>
      <c r="P53" s="338"/>
    </row>
    <row r="54" spans="1:16" s="133" customFormat="1" ht="12" customHeight="1">
      <c r="A54" s="440" t="s">
        <v>124</v>
      </c>
      <c r="B54" s="441" t="s">
        <v>36</v>
      </c>
      <c r="C54" s="441">
        <v>55</v>
      </c>
      <c r="D54" s="441">
        <v>55</v>
      </c>
      <c r="E54" s="513">
        <v>1</v>
      </c>
      <c r="F54" s="514" t="s">
        <v>168</v>
      </c>
      <c r="G54" s="514" t="s">
        <v>168</v>
      </c>
      <c r="H54" s="514">
        <v>13</v>
      </c>
      <c r="I54" s="514">
        <v>28.2</v>
      </c>
      <c r="J54" s="514">
        <v>17</v>
      </c>
      <c r="K54" s="514">
        <v>2.7</v>
      </c>
      <c r="L54" s="441" t="s">
        <v>393</v>
      </c>
      <c r="M54" s="441" t="s">
        <v>383</v>
      </c>
      <c r="N54" s="441" t="s">
        <v>59</v>
      </c>
      <c r="O54" s="442" t="s">
        <v>768</v>
      </c>
      <c r="P54" s="338"/>
    </row>
    <row r="55" spans="1:16" s="133" customFormat="1" ht="12" customHeight="1">
      <c r="A55" s="440" t="s">
        <v>858</v>
      </c>
      <c r="B55" s="441" t="s">
        <v>36</v>
      </c>
      <c r="C55" s="441">
        <v>53</v>
      </c>
      <c r="D55" s="441">
        <v>53</v>
      </c>
      <c r="E55" s="513">
        <v>1</v>
      </c>
      <c r="F55" s="514" t="s">
        <v>168</v>
      </c>
      <c r="G55" s="514" t="s">
        <v>168</v>
      </c>
      <c r="H55" s="514">
        <v>1.3</v>
      </c>
      <c r="I55" s="514">
        <v>121</v>
      </c>
      <c r="J55" s="514">
        <v>16</v>
      </c>
      <c r="K55" s="514">
        <v>27</v>
      </c>
      <c r="L55" s="441" t="s">
        <v>273</v>
      </c>
      <c r="M55" s="441" t="s">
        <v>383</v>
      </c>
      <c r="N55" s="441" t="s">
        <v>59</v>
      </c>
      <c r="O55" s="442" t="s">
        <v>271</v>
      </c>
      <c r="P55" s="338"/>
    </row>
    <row r="56" spans="1:16" s="133" customFormat="1" ht="12" customHeight="1">
      <c r="A56" s="440" t="s">
        <v>918</v>
      </c>
      <c r="B56" s="441" t="s">
        <v>36</v>
      </c>
      <c r="C56" s="441">
        <v>9</v>
      </c>
      <c r="D56" s="441">
        <v>53</v>
      </c>
      <c r="E56" s="513">
        <v>0.16981132075471697</v>
      </c>
      <c r="F56" s="514">
        <v>0.033</v>
      </c>
      <c r="G56" s="514">
        <v>3.4</v>
      </c>
      <c r="H56" s="514">
        <v>0.087</v>
      </c>
      <c r="I56" s="514">
        <v>2.1</v>
      </c>
      <c r="J56" s="514">
        <v>0.23</v>
      </c>
      <c r="K56" s="514">
        <v>0.47</v>
      </c>
      <c r="L56" s="441" t="s">
        <v>273</v>
      </c>
      <c r="M56" s="441" t="s">
        <v>383</v>
      </c>
      <c r="N56" s="441" t="s">
        <v>59</v>
      </c>
      <c r="O56" s="442" t="s">
        <v>271</v>
      </c>
      <c r="P56" s="338"/>
    </row>
    <row r="57" spans="1:16" s="133" customFormat="1" ht="12" customHeight="1">
      <c r="A57" s="440" t="s">
        <v>859</v>
      </c>
      <c r="B57" s="441" t="s">
        <v>36</v>
      </c>
      <c r="C57" s="441">
        <v>19</v>
      </c>
      <c r="D57" s="441">
        <v>53</v>
      </c>
      <c r="E57" s="513">
        <v>0.3584905660377358</v>
      </c>
      <c r="F57" s="514">
        <v>0.51</v>
      </c>
      <c r="G57" s="514">
        <v>5.7</v>
      </c>
      <c r="H57" s="514">
        <v>0.74</v>
      </c>
      <c r="I57" s="514">
        <v>14.4</v>
      </c>
      <c r="J57" s="514">
        <v>2.8</v>
      </c>
      <c r="K57" s="514">
        <v>4</v>
      </c>
      <c r="L57" s="441" t="s">
        <v>273</v>
      </c>
      <c r="M57" s="441" t="s">
        <v>383</v>
      </c>
      <c r="N57" s="441" t="s">
        <v>383</v>
      </c>
      <c r="O57" s="442" t="s">
        <v>707</v>
      </c>
      <c r="P57" s="338"/>
    </row>
    <row r="58" spans="1:16" s="133" customFormat="1" ht="12" customHeight="1">
      <c r="A58" s="440" t="s">
        <v>241</v>
      </c>
      <c r="B58" s="441" t="s">
        <v>36</v>
      </c>
      <c r="C58" s="441">
        <v>52</v>
      </c>
      <c r="D58" s="441">
        <v>52</v>
      </c>
      <c r="E58" s="513">
        <v>1</v>
      </c>
      <c r="F58" s="514" t="s">
        <v>168</v>
      </c>
      <c r="G58" s="514" t="s">
        <v>168</v>
      </c>
      <c r="H58" s="514">
        <v>0.0163</v>
      </c>
      <c r="I58" s="514">
        <v>28.6</v>
      </c>
      <c r="J58" s="514">
        <v>3.2</v>
      </c>
      <c r="K58" s="514">
        <v>6.3</v>
      </c>
      <c r="L58" s="441" t="s">
        <v>273</v>
      </c>
      <c r="M58" s="441" t="s">
        <v>383</v>
      </c>
      <c r="N58" s="441" t="s">
        <v>59</v>
      </c>
      <c r="O58" s="442" t="s">
        <v>271</v>
      </c>
      <c r="P58" s="338"/>
    </row>
    <row r="59" spans="1:16" s="133" customFormat="1" ht="12" customHeight="1">
      <c r="A59" s="440" t="s">
        <v>344</v>
      </c>
      <c r="B59" s="441" t="s">
        <v>36</v>
      </c>
      <c r="C59" s="441">
        <v>55</v>
      </c>
      <c r="D59" s="441">
        <v>55</v>
      </c>
      <c r="E59" s="513">
        <v>1</v>
      </c>
      <c r="F59" s="514" t="s">
        <v>168</v>
      </c>
      <c r="G59" s="514" t="s">
        <v>168</v>
      </c>
      <c r="H59" s="514">
        <v>1380</v>
      </c>
      <c r="I59" s="514">
        <v>3710</v>
      </c>
      <c r="J59" s="514">
        <v>2300</v>
      </c>
      <c r="K59" s="514">
        <v>520</v>
      </c>
      <c r="L59" s="441" t="s">
        <v>393</v>
      </c>
      <c r="M59" s="441" t="s">
        <v>383</v>
      </c>
      <c r="N59" s="441" t="s">
        <v>383</v>
      </c>
      <c r="O59" s="442" t="s">
        <v>960</v>
      </c>
      <c r="P59" s="338"/>
    </row>
    <row r="60" spans="1:16" s="133" customFormat="1" ht="12" customHeight="1">
      <c r="A60" s="440" t="s">
        <v>94</v>
      </c>
      <c r="B60" s="441" t="s">
        <v>36</v>
      </c>
      <c r="C60" s="441">
        <v>1</v>
      </c>
      <c r="D60" s="441">
        <v>55</v>
      </c>
      <c r="E60" s="513">
        <v>0.01818181818181818</v>
      </c>
      <c r="F60" s="514">
        <v>0.4</v>
      </c>
      <c r="G60" s="514">
        <v>2.7</v>
      </c>
      <c r="H60" s="514">
        <v>0.47</v>
      </c>
      <c r="I60" s="514">
        <v>0.47</v>
      </c>
      <c r="J60" s="514">
        <v>0.36</v>
      </c>
      <c r="K60" s="514">
        <v>0.39</v>
      </c>
      <c r="L60" s="441" t="s">
        <v>517</v>
      </c>
      <c r="M60" s="441" t="s">
        <v>383</v>
      </c>
      <c r="N60" s="441" t="s">
        <v>383</v>
      </c>
      <c r="O60" s="442" t="s">
        <v>919</v>
      </c>
      <c r="P60" s="338"/>
    </row>
    <row r="61" spans="1:16" s="133" customFormat="1" ht="12" customHeight="1">
      <c r="A61" s="440" t="s">
        <v>101</v>
      </c>
      <c r="B61" s="441" t="s">
        <v>36</v>
      </c>
      <c r="C61" s="441">
        <v>38</v>
      </c>
      <c r="D61" s="441">
        <v>55</v>
      </c>
      <c r="E61" s="513">
        <v>0.6909090909090909</v>
      </c>
      <c r="F61" s="514">
        <v>0.04</v>
      </c>
      <c r="G61" s="514">
        <v>0.11</v>
      </c>
      <c r="H61" s="514">
        <v>0.083</v>
      </c>
      <c r="I61" s="514">
        <v>0.28</v>
      </c>
      <c r="J61" s="514">
        <v>0.11</v>
      </c>
      <c r="K61" s="514">
        <v>0.049</v>
      </c>
      <c r="L61" s="441" t="s">
        <v>517</v>
      </c>
      <c r="M61" s="441" t="s">
        <v>383</v>
      </c>
      <c r="N61" s="441" t="s">
        <v>383</v>
      </c>
      <c r="O61" s="442" t="s">
        <v>705</v>
      </c>
      <c r="P61" s="338"/>
    </row>
    <row r="62" spans="1:16" s="133" customFormat="1" ht="12" customHeight="1">
      <c r="A62" s="440" t="s">
        <v>345</v>
      </c>
      <c r="B62" s="441" t="s">
        <v>36</v>
      </c>
      <c r="C62" s="441">
        <v>55</v>
      </c>
      <c r="D62" s="441">
        <v>55</v>
      </c>
      <c r="E62" s="513">
        <v>1</v>
      </c>
      <c r="F62" s="514" t="s">
        <v>168</v>
      </c>
      <c r="G62" s="514" t="s">
        <v>168</v>
      </c>
      <c r="H62" s="514">
        <v>247</v>
      </c>
      <c r="I62" s="514">
        <v>4420</v>
      </c>
      <c r="J62" s="514">
        <v>940</v>
      </c>
      <c r="K62" s="514">
        <v>650</v>
      </c>
      <c r="L62" s="441" t="s">
        <v>517</v>
      </c>
      <c r="M62" s="441" t="s">
        <v>383</v>
      </c>
      <c r="N62" s="441" t="s">
        <v>383</v>
      </c>
      <c r="O62" s="442" t="s">
        <v>705</v>
      </c>
      <c r="P62" s="338"/>
    </row>
    <row r="63" spans="1:16" s="133" customFormat="1" ht="12" customHeight="1">
      <c r="A63" s="440" t="s">
        <v>482</v>
      </c>
      <c r="B63" s="441" t="s">
        <v>36</v>
      </c>
      <c r="C63" s="441">
        <v>55</v>
      </c>
      <c r="D63" s="441">
        <v>55</v>
      </c>
      <c r="E63" s="513">
        <v>1</v>
      </c>
      <c r="F63" s="514" t="s">
        <v>168</v>
      </c>
      <c r="G63" s="514" t="s">
        <v>168</v>
      </c>
      <c r="H63" s="514">
        <v>189</v>
      </c>
      <c r="I63" s="514">
        <v>623</v>
      </c>
      <c r="J63" s="514">
        <v>330</v>
      </c>
      <c r="K63" s="514">
        <v>97</v>
      </c>
      <c r="L63" s="441" t="s">
        <v>517</v>
      </c>
      <c r="M63" s="441" t="s">
        <v>383</v>
      </c>
      <c r="N63" s="441" t="s">
        <v>383</v>
      </c>
      <c r="O63" s="442" t="s">
        <v>705</v>
      </c>
      <c r="P63" s="338"/>
    </row>
    <row r="64" spans="1:16" s="133" customFormat="1" ht="12" customHeight="1">
      <c r="A64" s="440" t="s">
        <v>346</v>
      </c>
      <c r="B64" s="441" t="s">
        <v>36</v>
      </c>
      <c r="C64" s="441">
        <v>53</v>
      </c>
      <c r="D64" s="441">
        <v>53</v>
      </c>
      <c r="E64" s="513">
        <v>1</v>
      </c>
      <c r="F64" s="514" t="s">
        <v>168</v>
      </c>
      <c r="G64" s="514" t="s">
        <v>168</v>
      </c>
      <c r="H64" s="514">
        <v>6.8</v>
      </c>
      <c r="I64" s="514">
        <v>17300</v>
      </c>
      <c r="J64" s="514">
        <v>3500</v>
      </c>
      <c r="K64" s="514">
        <v>4200</v>
      </c>
      <c r="L64" s="441" t="s">
        <v>273</v>
      </c>
      <c r="M64" s="441" t="s">
        <v>383</v>
      </c>
      <c r="N64" s="441" t="s">
        <v>383</v>
      </c>
      <c r="O64" s="442" t="s">
        <v>707</v>
      </c>
      <c r="P64" s="338"/>
    </row>
    <row r="65" spans="1:16" s="133" customFormat="1" ht="12" customHeight="1">
      <c r="A65" s="440" t="s">
        <v>860</v>
      </c>
      <c r="B65" s="441" t="s">
        <v>36</v>
      </c>
      <c r="C65" s="441">
        <v>0</v>
      </c>
      <c r="D65" s="441">
        <v>53</v>
      </c>
      <c r="E65" s="513">
        <v>0</v>
      </c>
      <c r="F65" s="514">
        <v>1.8</v>
      </c>
      <c r="G65" s="514">
        <v>2</v>
      </c>
      <c r="H65" s="514" t="s">
        <v>168</v>
      </c>
      <c r="I65" s="514" t="s">
        <v>168</v>
      </c>
      <c r="J65" s="514">
        <v>0.94</v>
      </c>
      <c r="K65" s="514">
        <v>0.026</v>
      </c>
      <c r="L65" s="441" t="s">
        <v>273</v>
      </c>
      <c r="M65" s="441" t="s">
        <v>383</v>
      </c>
      <c r="N65" s="441" t="s">
        <v>383</v>
      </c>
      <c r="O65" s="442" t="s">
        <v>268</v>
      </c>
      <c r="P65" s="338"/>
    </row>
    <row r="66" spans="1:16" s="133" customFormat="1" ht="12" customHeight="1">
      <c r="A66" s="440" t="s">
        <v>95</v>
      </c>
      <c r="B66" s="441" t="s">
        <v>36</v>
      </c>
      <c r="C66" s="441">
        <v>0</v>
      </c>
      <c r="D66" s="441">
        <v>55</v>
      </c>
      <c r="E66" s="513">
        <v>0</v>
      </c>
      <c r="F66" s="514">
        <v>0.105</v>
      </c>
      <c r="G66" s="514">
        <v>1</v>
      </c>
      <c r="H66" s="514" t="s">
        <v>168</v>
      </c>
      <c r="I66" s="514" t="s">
        <v>168</v>
      </c>
      <c r="J66" s="514">
        <v>0.34</v>
      </c>
      <c r="K66" s="514">
        <v>0.1</v>
      </c>
      <c r="L66" s="441" t="s">
        <v>517</v>
      </c>
      <c r="M66" s="441" t="s">
        <v>383</v>
      </c>
      <c r="N66" s="441" t="s">
        <v>383</v>
      </c>
      <c r="O66" s="442" t="s">
        <v>915</v>
      </c>
      <c r="P66" s="338"/>
    </row>
    <row r="67" spans="1:16" s="133" customFormat="1" ht="12" customHeight="1">
      <c r="A67" s="440" t="s">
        <v>920</v>
      </c>
      <c r="B67" s="441" t="s">
        <v>36</v>
      </c>
      <c r="C67" s="441">
        <v>53</v>
      </c>
      <c r="D67" s="441">
        <v>53</v>
      </c>
      <c r="E67" s="513">
        <v>1</v>
      </c>
      <c r="F67" s="514" t="s">
        <v>168</v>
      </c>
      <c r="G67" s="514" t="s">
        <v>168</v>
      </c>
      <c r="H67" s="514">
        <v>44.4</v>
      </c>
      <c r="I67" s="514">
        <v>1660</v>
      </c>
      <c r="J67" s="514">
        <v>240</v>
      </c>
      <c r="K67" s="514">
        <v>330</v>
      </c>
      <c r="L67" s="441" t="s">
        <v>273</v>
      </c>
      <c r="M67" s="441" t="s">
        <v>383</v>
      </c>
      <c r="N67" s="441" t="s">
        <v>383</v>
      </c>
      <c r="O67" s="442" t="s">
        <v>707</v>
      </c>
      <c r="P67" s="338"/>
    </row>
    <row r="68" spans="1:16" s="133" customFormat="1" ht="12" customHeight="1">
      <c r="A68" s="440" t="s">
        <v>125</v>
      </c>
      <c r="B68" s="441" t="s">
        <v>36</v>
      </c>
      <c r="C68" s="441">
        <v>8</v>
      </c>
      <c r="D68" s="441">
        <v>55</v>
      </c>
      <c r="E68" s="513">
        <v>0.14545454545454545</v>
      </c>
      <c r="F68" s="514">
        <v>0.75</v>
      </c>
      <c r="G68" s="514">
        <v>1.1</v>
      </c>
      <c r="H68" s="514">
        <v>1</v>
      </c>
      <c r="I68" s="514">
        <v>10.4</v>
      </c>
      <c r="J68" s="514">
        <v>0.77</v>
      </c>
      <c r="K68" s="514">
        <v>1.5</v>
      </c>
      <c r="L68" s="441" t="s">
        <v>517</v>
      </c>
      <c r="M68" s="441" t="s">
        <v>383</v>
      </c>
      <c r="N68" s="441" t="s">
        <v>383</v>
      </c>
      <c r="O68" s="442" t="s">
        <v>705</v>
      </c>
      <c r="P68" s="338"/>
    </row>
    <row r="69" spans="1:16" s="133" customFormat="1" ht="12" customHeight="1">
      <c r="A69" s="440" t="s">
        <v>126</v>
      </c>
      <c r="B69" s="441" t="s">
        <v>36</v>
      </c>
      <c r="C69" s="441">
        <v>55</v>
      </c>
      <c r="D69" s="441">
        <v>55</v>
      </c>
      <c r="E69" s="513">
        <v>1</v>
      </c>
      <c r="F69" s="514" t="s">
        <v>168</v>
      </c>
      <c r="G69" s="514" t="s">
        <v>168</v>
      </c>
      <c r="H69" s="514">
        <v>435</v>
      </c>
      <c r="I69" s="514">
        <v>1350</v>
      </c>
      <c r="J69" s="514">
        <v>810</v>
      </c>
      <c r="K69" s="514">
        <v>190</v>
      </c>
      <c r="L69" s="441" t="s">
        <v>517</v>
      </c>
      <c r="M69" s="441" t="s">
        <v>383</v>
      </c>
      <c r="N69" s="441" t="s">
        <v>383</v>
      </c>
      <c r="O69" s="442" t="s">
        <v>705</v>
      </c>
      <c r="P69" s="338"/>
    </row>
    <row r="70" spans="1:16" s="133" customFormat="1" ht="12" customHeight="1">
      <c r="A70" s="440" t="s">
        <v>115</v>
      </c>
      <c r="B70" s="441" t="s">
        <v>36</v>
      </c>
      <c r="C70" s="441">
        <v>3</v>
      </c>
      <c r="D70" s="441">
        <v>55</v>
      </c>
      <c r="E70" s="513">
        <v>0.05454545454545454</v>
      </c>
      <c r="F70" s="514">
        <v>0.185</v>
      </c>
      <c r="G70" s="514">
        <v>2.6</v>
      </c>
      <c r="H70" s="514">
        <v>1.4</v>
      </c>
      <c r="I70" s="514">
        <v>3.2</v>
      </c>
      <c r="J70" s="514">
        <v>0.72</v>
      </c>
      <c r="K70" s="514">
        <v>0.52</v>
      </c>
      <c r="L70" s="441" t="s">
        <v>517</v>
      </c>
      <c r="M70" s="441" t="s">
        <v>383</v>
      </c>
      <c r="N70" s="441" t="s">
        <v>383</v>
      </c>
      <c r="O70" s="442" t="s">
        <v>705</v>
      </c>
      <c r="P70" s="338"/>
    </row>
    <row r="71" spans="1:16" s="133" customFormat="1" ht="12" customHeight="1">
      <c r="A71" s="440" t="s">
        <v>114</v>
      </c>
      <c r="B71" s="441" t="s">
        <v>36</v>
      </c>
      <c r="C71" s="441">
        <v>55</v>
      </c>
      <c r="D71" s="441">
        <v>55</v>
      </c>
      <c r="E71" s="513">
        <v>1</v>
      </c>
      <c r="F71" s="514" t="s">
        <v>168</v>
      </c>
      <c r="G71" s="514" t="s">
        <v>168</v>
      </c>
      <c r="H71" s="514">
        <v>0.59</v>
      </c>
      <c r="I71" s="514">
        <v>2.5</v>
      </c>
      <c r="J71" s="514">
        <v>1.2</v>
      </c>
      <c r="K71" s="514">
        <v>0.36</v>
      </c>
      <c r="L71" s="441" t="s">
        <v>517</v>
      </c>
      <c r="M71" s="441" t="s">
        <v>383</v>
      </c>
      <c r="N71" s="441" t="s">
        <v>383</v>
      </c>
      <c r="O71" s="442" t="s">
        <v>705</v>
      </c>
      <c r="P71" s="338"/>
    </row>
    <row r="72" spans="1:16" s="133" customFormat="1" ht="12" customHeight="1">
      <c r="A72" s="440" t="s">
        <v>127</v>
      </c>
      <c r="B72" s="441" t="s">
        <v>36</v>
      </c>
      <c r="C72" s="441">
        <v>55</v>
      </c>
      <c r="D72" s="441">
        <v>55</v>
      </c>
      <c r="E72" s="513">
        <v>1</v>
      </c>
      <c r="F72" s="514" t="s">
        <v>168</v>
      </c>
      <c r="G72" s="514" t="s">
        <v>168</v>
      </c>
      <c r="H72" s="514">
        <v>28.2</v>
      </c>
      <c r="I72" s="514">
        <v>82.7</v>
      </c>
      <c r="J72" s="514">
        <v>56</v>
      </c>
      <c r="K72" s="514">
        <v>9.4</v>
      </c>
      <c r="L72" s="441" t="s">
        <v>517</v>
      </c>
      <c r="M72" s="441" t="s">
        <v>383</v>
      </c>
      <c r="N72" s="441" t="s">
        <v>383</v>
      </c>
      <c r="O72" s="442" t="s">
        <v>705</v>
      </c>
      <c r="P72" s="338"/>
    </row>
    <row r="73" spans="1:16" s="133" customFormat="1" ht="12" customHeight="1">
      <c r="A73" s="440" t="s">
        <v>91</v>
      </c>
      <c r="B73" s="441" t="s">
        <v>36</v>
      </c>
      <c r="C73" s="441">
        <v>55</v>
      </c>
      <c r="D73" s="441">
        <v>55</v>
      </c>
      <c r="E73" s="513">
        <v>1</v>
      </c>
      <c r="F73" s="514" t="s">
        <v>168</v>
      </c>
      <c r="G73" s="514" t="s">
        <v>168</v>
      </c>
      <c r="H73" s="514">
        <v>33.6</v>
      </c>
      <c r="I73" s="514">
        <v>155</v>
      </c>
      <c r="J73" s="514">
        <v>56</v>
      </c>
      <c r="K73" s="514">
        <v>22</v>
      </c>
      <c r="L73" s="441" t="s">
        <v>393</v>
      </c>
      <c r="M73" s="441" t="s">
        <v>383</v>
      </c>
      <c r="N73" s="441" t="s">
        <v>59</v>
      </c>
      <c r="O73" s="442" t="s">
        <v>768</v>
      </c>
      <c r="P73" s="338"/>
    </row>
    <row r="74" spans="1:16" s="15" customFormat="1" ht="12" customHeight="1">
      <c r="A74" s="511" t="s">
        <v>40</v>
      </c>
      <c r="B74" s="511"/>
      <c r="C74" s="511"/>
      <c r="D74" s="511"/>
      <c r="E74" s="511"/>
      <c r="F74" s="512"/>
      <c r="G74" s="512"/>
      <c r="H74" s="512"/>
      <c r="I74" s="512"/>
      <c r="J74" s="516"/>
      <c r="K74" s="516"/>
      <c r="L74" s="511"/>
      <c r="M74" s="511"/>
      <c r="N74" s="511"/>
      <c r="O74" s="511"/>
      <c r="P74" s="337"/>
    </row>
    <row r="75" spans="1:16" s="6" customFormat="1" ht="12" customHeight="1">
      <c r="A75" s="440" t="s">
        <v>559</v>
      </c>
      <c r="B75" s="441" t="s">
        <v>36</v>
      </c>
      <c r="C75" s="441">
        <v>0</v>
      </c>
      <c r="D75" s="441">
        <v>53</v>
      </c>
      <c r="E75" s="513">
        <v>0</v>
      </c>
      <c r="F75" s="514">
        <v>0.00031</v>
      </c>
      <c r="G75" s="514">
        <v>0.0016</v>
      </c>
      <c r="H75" s="514" t="s">
        <v>168</v>
      </c>
      <c r="I75" s="514" t="s">
        <v>168</v>
      </c>
      <c r="J75" s="514">
        <v>0.00017</v>
      </c>
      <c r="K75" s="514">
        <v>8.8E-05</v>
      </c>
      <c r="L75" s="441" t="s">
        <v>273</v>
      </c>
      <c r="M75" s="441" t="s">
        <v>59</v>
      </c>
      <c r="N75" s="441" t="s">
        <v>383</v>
      </c>
      <c r="O75" s="444" t="s">
        <v>268</v>
      </c>
      <c r="P75" s="2"/>
    </row>
    <row r="76" spans="1:16" s="6" customFormat="1" ht="12" customHeight="1">
      <c r="A76" s="440" t="s">
        <v>525</v>
      </c>
      <c r="B76" s="441" t="s">
        <v>36</v>
      </c>
      <c r="C76" s="441">
        <v>12</v>
      </c>
      <c r="D76" s="441">
        <v>53</v>
      </c>
      <c r="E76" s="513">
        <v>0.22641509433962265</v>
      </c>
      <c r="F76" s="514">
        <v>0.00021</v>
      </c>
      <c r="G76" s="514">
        <v>0.001</v>
      </c>
      <c r="H76" s="514">
        <v>0.002</v>
      </c>
      <c r="I76" s="514">
        <v>0.015</v>
      </c>
      <c r="J76" s="514">
        <v>0.0012</v>
      </c>
      <c r="K76" s="514">
        <v>0.0027</v>
      </c>
      <c r="L76" s="441" t="s">
        <v>273</v>
      </c>
      <c r="M76" s="441" t="s">
        <v>59</v>
      </c>
      <c r="N76" s="441" t="s">
        <v>59</v>
      </c>
      <c r="O76" s="442" t="s">
        <v>703</v>
      </c>
      <c r="P76" s="2"/>
    </row>
    <row r="77" spans="1:16" s="6" customFormat="1" ht="12" customHeight="1">
      <c r="A77" s="440" t="s">
        <v>560</v>
      </c>
      <c r="B77" s="441" t="s">
        <v>36</v>
      </c>
      <c r="C77" s="441">
        <v>1</v>
      </c>
      <c r="D77" s="441">
        <v>53</v>
      </c>
      <c r="E77" s="513">
        <v>0.018867924528301886</v>
      </c>
      <c r="F77" s="514">
        <v>9E-05</v>
      </c>
      <c r="G77" s="514">
        <v>0.00046</v>
      </c>
      <c r="H77" s="514">
        <v>0.0044</v>
      </c>
      <c r="I77" s="514">
        <v>0.0044</v>
      </c>
      <c r="J77" s="514">
        <v>0.00013</v>
      </c>
      <c r="K77" s="514">
        <v>0.0006</v>
      </c>
      <c r="L77" s="441" t="s">
        <v>273</v>
      </c>
      <c r="M77" s="441" t="s">
        <v>59</v>
      </c>
      <c r="N77" s="441" t="s">
        <v>59</v>
      </c>
      <c r="O77" s="444" t="s">
        <v>38</v>
      </c>
      <c r="P77" s="2"/>
    </row>
    <row r="78" spans="1:16" s="6" customFormat="1" ht="12" customHeight="1">
      <c r="A78" s="440" t="s">
        <v>526</v>
      </c>
      <c r="B78" s="441" t="s">
        <v>36</v>
      </c>
      <c r="C78" s="441">
        <v>23</v>
      </c>
      <c r="D78" s="441">
        <v>53</v>
      </c>
      <c r="E78" s="513">
        <v>0.4339622641509434</v>
      </c>
      <c r="F78" s="514">
        <v>0.0002</v>
      </c>
      <c r="G78" s="514">
        <v>0.00099</v>
      </c>
      <c r="H78" s="514">
        <v>0.0018</v>
      </c>
      <c r="I78" s="514">
        <v>0.031</v>
      </c>
      <c r="J78" s="514">
        <v>0.0035</v>
      </c>
      <c r="K78" s="514">
        <v>0.0061</v>
      </c>
      <c r="L78" s="441" t="s">
        <v>273</v>
      </c>
      <c r="M78" s="441" t="s">
        <v>59</v>
      </c>
      <c r="N78" s="441" t="s">
        <v>59</v>
      </c>
      <c r="O78" s="442" t="s">
        <v>703</v>
      </c>
      <c r="P78" s="2"/>
    </row>
    <row r="79" spans="1:16" s="6" customFormat="1" ht="12" customHeight="1">
      <c r="A79" s="440" t="s">
        <v>527</v>
      </c>
      <c r="B79" s="441" t="s">
        <v>36</v>
      </c>
      <c r="C79" s="441">
        <v>21</v>
      </c>
      <c r="D79" s="441">
        <v>53</v>
      </c>
      <c r="E79" s="513">
        <v>0.39622641509433965</v>
      </c>
      <c r="F79" s="514">
        <v>0.00021</v>
      </c>
      <c r="G79" s="514">
        <v>0.001</v>
      </c>
      <c r="H79" s="514">
        <v>0.0018</v>
      </c>
      <c r="I79" s="514">
        <v>0.016</v>
      </c>
      <c r="J79" s="514">
        <v>0.002</v>
      </c>
      <c r="K79" s="514">
        <v>0.0035</v>
      </c>
      <c r="L79" s="441" t="s">
        <v>273</v>
      </c>
      <c r="M79" s="441" t="s">
        <v>59</v>
      </c>
      <c r="N79" s="441" t="s">
        <v>59</v>
      </c>
      <c r="O79" s="442" t="s">
        <v>703</v>
      </c>
      <c r="P79" s="2"/>
    </row>
    <row r="80" spans="1:16" s="6" customFormat="1" ht="12" customHeight="1">
      <c r="A80" s="440" t="s">
        <v>82</v>
      </c>
      <c r="B80" s="441" t="s">
        <v>36</v>
      </c>
      <c r="C80" s="441">
        <v>0</v>
      </c>
      <c r="D80" s="441">
        <v>53</v>
      </c>
      <c r="E80" s="513">
        <v>0</v>
      </c>
      <c r="F80" s="514">
        <v>9.6E-05</v>
      </c>
      <c r="G80" s="514">
        <v>0.00049</v>
      </c>
      <c r="H80" s="514" t="s">
        <v>168</v>
      </c>
      <c r="I80" s="514" t="s">
        <v>168</v>
      </c>
      <c r="J80" s="514">
        <v>5.4E-05</v>
      </c>
      <c r="K80" s="514">
        <v>2.7E-05</v>
      </c>
      <c r="L80" s="441" t="s">
        <v>273</v>
      </c>
      <c r="M80" s="441" t="s">
        <v>59</v>
      </c>
      <c r="N80" s="441" t="s">
        <v>383</v>
      </c>
      <c r="O80" s="444" t="s">
        <v>268</v>
      </c>
      <c r="P80" s="2"/>
    </row>
    <row r="81" spans="1:16" s="6" customFormat="1" ht="12" customHeight="1">
      <c r="A81" s="440" t="s">
        <v>83</v>
      </c>
      <c r="B81" s="441" t="s">
        <v>36</v>
      </c>
      <c r="C81" s="441">
        <v>1</v>
      </c>
      <c r="D81" s="441">
        <v>53</v>
      </c>
      <c r="E81" s="513">
        <v>0.018867924528301886</v>
      </c>
      <c r="F81" s="514">
        <v>0.00028</v>
      </c>
      <c r="G81" s="514">
        <v>0.0014</v>
      </c>
      <c r="H81" s="514">
        <v>0.0022</v>
      </c>
      <c r="I81" s="514">
        <v>0.0022</v>
      </c>
      <c r="J81" s="514">
        <v>0.0002</v>
      </c>
      <c r="K81" s="514">
        <v>0.00029</v>
      </c>
      <c r="L81" s="441" t="s">
        <v>273</v>
      </c>
      <c r="M81" s="441" t="s">
        <v>383</v>
      </c>
      <c r="N81" s="441" t="s">
        <v>383</v>
      </c>
      <c r="O81" s="444" t="s">
        <v>820</v>
      </c>
      <c r="P81" s="2"/>
    </row>
    <row r="82" spans="1:16" s="6" customFormat="1" ht="12" customHeight="1">
      <c r="A82" s="440" t="s">
        <v>79</v>
      </c>
      <c r="B82" s="441" t="s">
        <v>36</v>
      </c>
      <c r="C82" s="441">
        <v>2</v>
      </c>
      <c r="D82" s="441">
        <v>53</v>
      </c>
      <c r="E82" s="513">
        <v>0.03773584905660377</v>
      </c>
      <c r="F82" s="514">
        <v>0.00021</v>
      </c>
      <c r="G82" s="514">
        <v>0.0011</v>
      </c>
      <c r="H82" s="514">
        <v>0.0022</v>
      </c>
      <c r="I82" s="514">
        <v>0.0057</v>
      </c>
      <c r="J82" s="514">
        <v>0.00026</v>
      </c>
      <c r="K82" s="514">
        <v>0.00082</v>
      </c>
      <c r="L82" s="441" t="s">
        <v>273</v>
      </c>
      <c r="M82" s="441" t="s">
        <v>59</v>
      </c>
      <c r="N82" s="441" t="s">
        <v>59</v>
      </c>
      <c r="O82" s="442" t="s">
        <v>38</v>
      </c>
      <c r="P82" s="2"/>
    </row>
    <row r="83" spans="1:16" s="6" customFormat="1" ht="12" customHeight="1">
      <c r="A83" s="440" t="s">
        <v>84</v>
      </c>
      <c r="B83" s="441" t="s">
        <v>36</v>
      </c>
      <c r="C83" s="441">
        <v>19</v>
      </c>
      <c r="D83" s="441">
        <v>53</v>
      </c>
      <c r="E83" s="513">
        <v>0.3584905660377358</v>
      </c>
      <c r="F83" s="514">
        <v>0.00019</v>
      </c>
      <c r="G83" s="514">
        <v>0.00096</v>
      </c>
      <c r="H83" s="514">
        <v>0.0022</v>
      </c>
      <c r="I83" s="514">
        <v>0.019</v>
      </c>
      <c r="J83" s="514">
        <v>0.0024</v>
      </c>
      <c r="K83" s="514">
        <v>0.0042</v>
      </c>
      <c r="L83" s="441" t="s">
        <v>273</v>
      </c>
      <c r="M83" s="441" t="s">
        <v>383</v>
      </c>
      <c r="N83" s="441" t="s">
        <v>59</v>
      </c>
      <c r="O83" s="442" t="s">
        <v>271</v>
      </c>
      <c r="P83" s="2"/>
    </row>
    <row r="84" spans="1:16" s="6" customFormat="1" ht="12" customHeight="1">
      <c r="A84" s="440" t="s">
        <v>528</v>
      </c>
      <c r="B84" s="441" t="s">
        <v>36</v>
      </c>
      <c r="C84" s="441">
        <v>2</v>
      </c>
      <c r="D84" s="441">
        <v>53</v>
      </c>
      <c r="E84" s="513">
        <v>0.03773584905660377</v>
      </c>
      <c r="F84" s="514">
        <v>0.0024</v>
      </c>
      <c r="G84" s="514">
        <v>0.012</v>
      </c>
      <c r="H84" s="514">
        <v>0.02</v>
      </c>
      <c r="I84" s="514">
        <v>0.043</v>
      </c>
      <c r="J84" s="514">
        <v>0.0025</v>
      </c>
      <c r="K84" s="514">
        <v>0.0063</v>
      </c>
      <c r="L84" s="441" t="s">
        <v>273</v>
      </c>
      <c r="M84" s="441" t="s">
        <v>59</v>
      </c>
      <c r="N84" s="441" t="s">
        <v>59</v>
      </c>
      <c r="O84" s="442" t="s">
        <v>38</v>
      </c>
      <c r="P84" s="2"/>
    </row>
    <row r="85" spans="1:16" s="6" customFormat="1" ht="12" customHeight="1">
      <c r="A85" s="440" t="s">
        <v>85</v>
      </c>
      <c r="B85" s="441" t="s">
        <v>36</v>
      </c>
      <c r="C85" s="441">
        <v>0</v>
      </c>
      <c r="D85" s="441">
        <v>53</v>
      </c>
      <c r="E85" s="513">
        <v>0</v>
      </c>
      <c r="F85" s="514">
        <v>0.00017</v>
      </c>
      <c r="G85" s="514">
        <v>0.00086</v>
      </c>
      <c r="H85" s="514" t="s">
        <v>168</v>
      </c>
      <c r="I85" s="514" t="s">
        <v>168</v>
      </c>
      <c r="J85" s="514">
        <v>9.5E-05</v>
      </c>
      <c r="K85" s="514">
        <v>4.7E-05</v>
      </c>
      <c r="L85" s="441" t="s">
        <v>273</v>
      </c>
      <c r="M85" s="441" t="s">
        <v>383</v>
      </c>
      <c r="N85" s="441" t="s">
        <v>383</v>
      </c>
      <c r="O85" s="444" t="s">
        <v>268</v>
      </c>
      <c r="P85" s="2"/>
    </row>
    <row r="86" spans="1:16" s="6" customFormat="1" ht="12" customHeight="1">
      <c r="A86" s="440" t="s">
        <v>90</v>
      </c>
      <c r="B86" s="441" t="s">
        <v>36</v>
      </c>
      <c r="C86" s="441">
        <v>0</v>
      </c>
      <c r="D86" s="441">
        <v>53</v>
      </c>
      <c r="E86" s="513">
        <v>0</v>
      </c>
      <c r="F86" s="514">
        <v>9.2E-05</v>
      </c>
      <c r="G86" s="514">
        <v>0.00047</v>
      </c>
      <c r="H86" s="514" t="s">
        <v>168</v>
      </c>
      <c r="I86" s="514" t="s">
        <v>168</v>
      </c>
      <c r="J86" s="514">
        <v>5.1E-05</v>
      </c>
      <c r="K86" s="514">
        <v>2.6E-05</v>
      </c>
      <c r="L86" s="441" t="s">
        <v>273</v>
      </c>
      <c r="M86" s="441" t="s">
        <v>59</v>
      </c>
      <c r="N86" s="441" t="s">
        <v>383</v>
      </c>
      <c r="O86" s="444" t="s">
        <v>268</v>
      </c>
      <c r="P86" s="2"/>
    </row>
    <row r="87" spans="1:16" s="6" customFormat="1" ht="12" customHeight="1">
      <c r="A87" s="440" t="s">
        <v>561</v>
      </c>
      <c r="B87" s="441" t="s">
        <v>36</v>
      </c>
      <c r="C87" s="441">
        <v>0</v>
      </c>
      <c r="D87" s="441">
        <v>53</v>
      </c>
      <c r="E87" s="513">
        <v>0</v>
      </c>
      <c r="F87" s="514">
        <v>0.00011</v>
      </c>
      <c r="G87" s="514">
        <v>0.00054</v>
      </c>
      <c r="H87" s="514" t="s">
        <v>168</v>
      </c>
      <c r="I87" s="514" t="s">
        <v>168</v>
      </c>
      <c r="J87" s="514">
        <v>5.9E-05</v>
      </c>
      <c r="K87" s="514">
        <v>3E-05</v>
      </c>
      <c r="L87" s="441" t="s">
        <v>273</v>
      </c>
      <c r="M87" s="441" t="s">
        <v>383</v>
      </c>
      <c r="N87" s="441" t="s">
        <v>383</v>
      </c>
      <c r="O87" s="444" t="s">
        <v>268</v>
      </c>
      <c r="P87" s="2"/>
    </row>
    <row r="88" spans="1:16" s="6" customFormat="1" ht="12" customHeight="1">
      <c r="A88" s="440" t="s">
        <v>562</v>
      </c>
      <c r="B88" s="441" t="s">
        <v>36</v>
      </c>
      <c r="C88" s="441">
        <v>0</v>
      </c>
      <c r="D88" s="441">
        <v>53</v>
      </c>
      <c r="E88" s="513">
        <v>0</v>
      </c>
      <c r="F88" s="514">
        <v>9.4E-05</v>
      </c>
      <c r="G88" s="514">
        <v>0.00048</v>
      </c>
      <c r="H88" s="514" t="s">
        <v>168</v>
      </c>
      <c r="I88" s="514" t="s">
        <v>168</v>
      </c>
      <c r="J88" s="514">
        <v>5.3E-05</v>
      </c>
      <c r="K88" s="514">
        <v>2.6E-05</v>
      </c>
      <c r="L88" s="441" t="s">
        <v>273</v>
      </c>
      <c r="M88" s="441" t="s">
        <v>383</v>
      </c>
      <c r="N88" s="441" t="s">
        <v>383</v>
      </c>
      <c r="O88" s="444" t="s">
        <v>268</v>
      </c>
      <c r="P88" s="2"/>
    </row>
    <row r="89" spans="1:16" s="6" customFormat="1" ht="12" customHeight="1">
      <c r="A89" s="440" t="s">
        <v>563</v>
      </c>
      <c r="B89" s="441" t="s">
        <v>36</v>
      </c>
      <c r="C89" s="441">
        <v>1</v>
      </c>
      <c r="D89" s="441">
        <v>53</v>
      </c>
      <c r="E89" s="513">
        <v>0.018867924528301886</v>
      </c>
      <c r="F89" s="514">
        <v>0.00026</v>
      </c>
      <c r="G89" s="514">
        <v>0.0013</v>
      </c>
      <c r="H89" s="514">
        <v>0.019</v>
      </c>
      <c r="I89" s="514">
        <v>0.019</v>
      </c>
      <c r="J89" s="514">
        <v>0.0005</v>
      </c>
      <c r="K89" s="514">
        <v>0.0026</v>
      </c>
      <c r="L89" s="441" t="s">
        <v>273</v>
      </c>
      <c r="M89" s="441" t="s">
        <v>383</v>
      </c>
      <c r="N89" s="441" t="s">
        <v>383</v>
      </c>
      <c r="O89" s="444" t="s">
        <v>270</v>
      </c>
      <c r="P89" s="2"/>
    </row>
    <row r="90" spans="1:16" s="6" customFormat="1" ht="12" customHeight="1">
      <c r="A90" s="440" t="s">
        <v>564</v>
      </c>
      <c r="B90" s="441" t="s">
        <v>36</v>
      </c>
      <c r="C90" s="441">
        <v>1</v>
      </c>
      <c r="D90" s="441">
        <v>53</v>
      </c>
      <c r="E90" s="513">
        <v>0.018867924528301886</v>
      </c>
      <c r="F90" s="514">
        <v>8.4E-05</v>
      </c>
      <c r="G90" s="514">
        <v>0.00043</v>
      </c>
      <c r="H90" s="514">
        <v>0.0021</v>
      </c>
      <c r="I90" s="514">
        <v>0.0021</v>
      </c>
      <c r="J90" s="514">
        <v>8.6E-05</v>
      </c>
      <c r="K90" s="514">
        <v>0.00028</v>
      </c>
      <c r="L90" s="441" t="s">
        <v>273</v>
      </c>
      <c r="M90" s="441" t="s">
        <v>383</v>
      </c>
      <c r="N90" s="441" t="s">
        <v>383</v>
      </c>
      <c r="O90" s="444" t="s">
        <v>820</v>
      </c>
      <c r="P90" s="2"/>
    </row>
    <row r="91" spans="1:16" s="6" customFormat="1" ht="12" customHeight="1">
      <c r="A91" s="440" t="s">
        <v>565</v>
      </c>
      <c r="B91" s="441" t="s">
        <v>36</v>
      </c>
      <c r="C91" s="441">
        <v>1</v>
      </c>
      <c r="D91" s="441">
        <v>53</v>
      </c>
      <c r="E91" s="513">
        <v>0.018867924528301886</v>
      </c>
      <c r="F91" s="514">
        <v>0.00018</v>
      </c>
      <c r="G91" s="514">
        <v>0.00092</v>
      </c>
      <c r="H91" s="514">
        <v>0.015</v>
      </c>
      <c r="I91" s="514">
        <v>0.015</v>
      </c>
      <c r="J91" s="514">
        <v>0.00038</v>
      </c>
      <c r="K91" s="514">
        <v>0.002</v>
      </c>
      <c r="L91" s="441" t="s">
        <v>273</v>
      </c>
      <c r="M91" s="441" t="s">
        <v>383</v>
      </c>
      <c r="N91" s="441" t="s">
        <v>383</v>
      </c>
      <c r="O91" s="444" t="s">
        <v>270</v>
      </c>
      <c r="P91" s="2"/>
    </row>
    <row r="92" spans="1:16" s="6" customFormat="1" ht="12" customHeight="1">
      <c r="A92" s="440" t="s">
        <v>566</v>
      </c>
      <c r="B92" s="441" t="s">
        <v>36</v>
      </c>
      <c r="C92" s="441">
        <v>0</v>
      </c>
      <c r="D92" s="441">
        <v>53</v>
      </c>
      <c r="E92" s="513">
        <v>0</v>
      </c>
      <c r="F92" s="514">
        <v>0.00016</v>
      </c>
      <c r="G92" s="514">
        <v>0.00084</v>
      </c>
      <c r="H92" s="514" t="s">
        <v>168</v>
      </c>
      <c r="I92" s="514" t="s">
        <v>168</v>
      </c>
      <c r="J92" s="514">
        <v>9.2E-05</v>
      </c>
      <c r="K92" s="514">
        <v>4.6E-05</v>
      </c>
      <c r="L92" s="441" t="s">
        <v>273</v>
      </c>
      <c r="M92" s="441" t="s">
        <v>383</v>
      </c>
      <c r="N92" s="441" t="s">
        <v>383</v>
      </c>
      <c r="O92" s="444" t="s">
        <v>268</v>
      </c>
      <c r="P92" s="2"/>
    </row>
    <row r="93" spans="1:16" s="6" customFormat="1" ht="12" customHeight="1">
      <c r="A93" s="440" t="s">
        <v>80</v>
      </c>
      <c r="B93" s="441" t="s">
        <v>36</v>
      </c>
      <c r="C93" s="441">
        <v>3</v>
      </c>
      <c r="D93" s="441">
        <v>53</v>
      </c>
      <c r="E93" s="513">
        <v>0.05660377358490566</v>
      </c>
      <c r="F93" s="514">
        <v>8.4E-05</v>
      </c>
      <c r="G93" s="514">
        <v>0.00043</v>
      </c>
      <c r="H93" s="514">
        <v>0.0022</v>
      </c>
      <c r="I93" s="514">
        <v>0.007</v>
      </c>
      <c r="J93" s="514">
        <v>0.00027</v>
      </c>
      <c r="K93" s="514">
        <v>0.0011</v>
      </c>
      <c r="L93" s="441" t="s">
        <v>273</v>
      </c>
      <c r="M93" s="441" t="s">
        <v>59</v>
      </c>
      <c r="N93" s="441" t="s">
        <v>59</v>
      </c>
      <c r="O93" s="444" t="s">
        <v>703</v>
      </c>
      <c r="P93" s="2"/>
    </row>
    <row r="94" spans="1:16" s="6" customFormat="1" ht="12" customHeight="1">
      <c r="A94" s="440" t="s">
        <v>567</v>
      </c>
      <c r="B94" s="441" t="s">
        <v>36</v>
      </c>
      <c r="C94" s="441">
        <v>0</v>
      </c>
      <c r="D94" s="441">
        <v>53</v>
      </c>
      <c r="E94" s="513">
        <v>0</v>
      </c>
      <c r="F94" s="514">
        <v>0.00017</v>
      </c>
      <c r="G94" s="514">
        <v>0.00088</v>
      </c>
      <c r="H94" s="514" t="s">
        <v>168</v>
      </c>
      <c r="I94" s="514" t="s">
        <v>168</v>
      </c>
      <c r="J94" s="514">
        <v>9.7E-05</v>
      </c>
      <c r="K94" s="514">
        <v>4.8E-05</v>
      </c>
      <c r="L94" s="441" t="s">
        <v>273</v>
      </c>
      <c r="M94" s="441" t="s">
        <v>383</v>
      </c>
      <c r="N94" s="441" t="s">
        <v>383</v>
      </c>
      <c r="O94" s="444" t="s">
        <v>268</v>
      </c>
      <c r="P94" s="2"/>
    </row>
    <row r="95" spans="1:16" s="6" customFormat="1" ht="12" customHeight="1">
      <c r="A95" s="440" t="s">
        <v>568</v>
      </c>
      <c r="B95" s="441" t="s">
        <v>36</v>
      </c>
      <c r="C95" s="441">
        <v>0</v>
      </c>
      <c r="D95" s="441">
        <v>53</v>
      </c>
      <c r="E95" s="513">
        <v>0</v>
      </c>
      <c r="F95" s="514">
        <v>0.00013</v>
      </c>
      <c r="G95" s="514">
        <v>0.00067</v>
      </c>
      <c r="H95" s="514" t="s">
        <v>168</v>
      </c>
      <c r="I95" s="514" t="s">
        <v>168</v>
      </c>
      <c r="J95" s="514">
        <v>7.5E-05</v>
      </c>
      <c r="K95" s="514">
        <v>3.6E-05</v>
      </c>
      <c r="L95" s="441" t="s">
        <v>273</v>
      </c>
      <c r="M95" s="441" t="s">
        <v>383</v>
      </c>
      <c r="N95" s="441" t="s">
        <v>383</v>
      </c>
      <c r="O95" s="444" t="s">
        <v>268</v>
      </c>
      <c r="P95" s="2"/>
    </row>
    <row r="96" spans="1:16" s="6" customFormat="1" ht="12" customHeight="1">
      <c r="A96" s="440" t="s">
        <v>86</v>
      </c>
      <c r="B96" s="441" t="s">
        <v>36</v>
      </c>
      <c r="C96" s="441">
        <v>0</v>
      </c>
      <c r="D96" s="441">
        <v>53</v>
      </c>
      <c r="E96" s="513">
        <v>0</v>
      </c>
      <c r="F96" s="514">
        <v>0.00012</v>
      </c>
      <c r="G96" s="514">
        <v>0.00063</v>
      </c>
      <c r="H96" s="514" t="s">
        <v>168</v>
      </c>
      <c r="I96" s="514" t="s">
        <v>168</v>
      </c>
      <c r="J96" s="514">
        <v>7E-05</v>
      </c>
      <c r="K96" s="514">
        <v>3.4E-05</v>
      </c>
      <c r="L96" s="441" t="s">
        <v>273</v>
      </c>
      <c r="M96" s="441" t="s">
        <v>383</v>
      </c>
      <c r="N96" s="441" t="s">
        <v>383</v>
      </c>
      <c r="O96" s="444" t="s">
        <v>268</v>
      </c>
      <c r="P96" s="2"/>
    </row>
    <row r="97" spans="1:16" s="6" customFormat="1" ht="12" customHeight="1">
      <c r="A97" s="440" t="s">
        <v>81</v>
      </c>
      <c r="B97" s="441" t="s">
        <v>36</v>
      </c>
      <c r="C97" s="441">
        <v>7</v>
      </c>
      <c r="D97" s="441">
        <v>53</v>
      </c>
      <c r="E97" s="513">
        <v>0.1320754716981132</v>
      </c>
      <c r="F97" s="514">
        <v>0.00032</v>
      </c>
      <c r="G97" s="514">
        <v>0.0016</v>
      </c>
      <c r="H97" s="514">
        <v>0.0023</v>
      </c>
      <c r="I97" s="514">
        <v>0.025</v>
      </c>
      <c r="J97" s="514">
        <v>0.0016</v>
      </c>
      <c r="K97" s="514">
        <v>0.0046</v>
      </c>
      <c r="L97" s="441" t="s">
        <v>273</v>
      </c>
      <c r="M97" s="441" t="s">
        <v>383</v>
      </c>
      <c r="N97" s="441" t="s">
        <v>59</v>
      </c>
      <c r="O97" s="444" t="s">
        <v>271</v>
      </c>
      <c r="P97" s="2"/>
    </row>
    <row r="98" spans="1:16" s="6" customFormat="1" ht="12" customHeight="1">
      <c r="A98" s="440" t="s">
        <v>569</v>
      </c>
      <c r="B98" s="441" t="s">
        <v>36</v>
      </c>
      <c r="C98" s="441">
        <v>0</v>
      </c>
      <c r="D98" s="441">
        <v>53</v>
      </c>
      <c r="E98" s="513">
        <v>0</v>
      </c>
      <c r="F98" s="514">
        <v>0.0059</v>
      </c>
      <c r="G98" s="514">
        <v>0.03</v>
      </c>
      <c r="H98" s="514" t="s">
        <v>168</v>
      </c>
      <c r="I98" s="514" t="s">
        <v>168</v>
      </c>
      <c r="J98" s="514">
        <v>0.0033</v>
      </c>
      <c r="K98" s="514">
        <v>0.0016</v>
      </c>
      <c r="L98" s="441" t="s">
        <v>273</v>
      </c>
      <c r="M98" s="441" t="s">
        <v>59</v>
      </c>
      <c r="N98" s="441" t="s">
        <v>383</v>
      </c>
      <c r="O98" s="444" t="s">
        <v>268</v>
      </c>
      <c r="P98" s="2"/>
    </row>
    <row r="99" spans="1:16" s="15" customFormat="1" ht="12" customHeight="1">
      <c r="A99" s="511" t="s">
        <v>350</v>
      </c>
      <c r="B99" s="511"/>
      <c r="C99" s="511"/>
      <c r="D99" s="511"/>
      <c r="E99" s="511"/>
      <c r="F99" s="512"/>
      <c r="G99" s="512"/>
      <c r="H99" s="512"/>
      <c r="I99" s="512"/>
      <c r="J99" s="516"/>
      <c r="K99" s="516"/>
      <c r="L99" s="511"/>
      <c r="M99" s="511"/>
      <c r="N99" s="511"/>
      <c r="O99" s="511"/>
      <c r="P99" s="337"/>
    </row>
    <row r="100" spans="1:16" s="6" customFormat="1" ht="12" customHeight="1">
      <c r="A100" s="440" t="s">
        <v>457</v>
      </c>
      <c r="B100" s="441" t="s">
        <v>37</v>
      </c>
      <c r="C100" s="441">
        <v>51</v>
      </c>
      <c r="D100" s="441">
        <v>52</v>
      </c>
      <c r="E100" s="513">
        <v>0.9807692307692307</v>
      </c>
      <c r="F100" s="514">
        <v>1</v>
      </c>
      <c r="G100" s="514">
        <v>1</v>
      </c>
      <c r="H100" s="514">
        <v>0.497</v>
      </c>
      <c r="I100" s="514">
        <v>2.51</v>
      </c>
      <c r="J100" s="514">
        <v>1.2</v>
      </c>
      <c r="K100" s="514">
        <v>0.42</v>
      </c>
      <c r="L100" s="441" t="s">
        <v>517</v>
      </c>
      <c r="M100" s="441" t="s">
        <v>59</v>
      </c>
      <c r="N100" s="441" t="s">
        <v>383</v>
      </c>
      <c r="O100" s="442" t="s">
        <v>706</v>
      </c>
      <c r="P100" s="2"/>
    </row>
    <row r="101" spans="1:16" s="6" customFormat="1" ht="12" customHeight="1">
      <c r="A101" s="440" t="s">
        <v>458</v>
      </c>
      <c r="B101" s="441" t="s">
        <v>37</v>
      </c>
      <c r="C101" s="441">
        <v>48</v>
      </c>
      <c r="D101" s="441">
        <v>52</v>
      </c>
      <c r="E101" s="513">
        <v>0.9230769230769231</v>
      </c>
      <c r="F101" s="514">
        <v>0.405</v>
      </c>
      <c r="G101" s="514">
        <v>0.832</v>
      </c>
      <c r="H101" s="514">
        <v>0.628</v>
      </c>
      <c r="I101" s="514">
        <v>2.41</v>
      </c>
      <c r="J101" s="514">
        <v>1.3</v>
      </c>
      <c r="K101" s="514">
        <v>0.49</v>
      </c>
      <c r="L101" s="441" t="s">
        <v>517</v>
      </c>
      <c r="M101" s="441" t="s">
        <v>59</v>
      </c>
      <c r="N101" s="441" t="s">
        <v>383</v>
      </c>
      <c r="O101" s="442" t="s">
        <v>706</v>
      </c>
      <c r="P101" s="2"/>
    </row>
    <row r="102" spans="1:16" s="6" customFormat="1" ht="12" customHeight="1">
      <c r="A102" s="440" t="s">
        <v>460</v>
      </c>
      <c r="B102" s="441" t="s">
        <v>37</v>
      </c>
      <c r="C102" s="441">
        <v>51</v>
      </c>
      <c r="D102" s="441">
        <v>52</v>
      </c>
      <c r="E102" s="513">
        <v>0.9807692307692307</v>
      </c>
      <c r="F102" s="514">
        <v>0.421</v>
      </c>
      <c r="G102" s="514">
        <v>0.421</v>
      </c>
      <c r="H102" s="514">
        <v>0.608</v>
      </c>
      <c r="I102" s="514">
        <v>2.31</v>
      </c>
      <c r="J102" s="514">
        <v>1.4</v>
      </c>
      <c r="K102" s="514">
        <v>0.41</v>
      </c>
      <c r="L102" s="441" t="s">
        <v>517</v>
      </c>
      <c r="M102" s="441" t="s">
        <v>59</v>
      </c>
      <c r="N102" s="441" t="s">
        <v>383</v>
      </c>
      <c r="O102" s="442" t="s">
        <v>706</v>
      </c>
      <c r="P102" s="2"/>
    </row>
    <row r="103" spans="1:16" s="6" customFormat="1" ht="12" customHeight="1">
      <c r="A103" s="440" t="s">
        <v>461</v>
      </c>
      <c r="B103" s="441" t="s">
        <v>37</v>
      </c>
      <c r="C103" s="441">
        <v>48</v>
      </c>
      <c r="D103" s="441">
        <v>52</v>
      </c>
      <c r="E103" s="513">
        <v>0.9230769230769231</v>
      </c>
      <c r="F103" s="514">
        <v>0.537</v>
      </c>
      <c r="G103" s="514">
        <v>1</v>
      </c>
      <c r="H103" s="514">
        <v>0.605</v>
      </c>
      <c r="I103" s="514">
        <v>2.11</v>
      </c>
      <c r="J103" s="514">
        <v>1.1</v>
      </c>
      <c r="K103" s="514">
        <v>0.33</v>
      </c>
      <c r="L103" s="441" t="s">
        <v>517</v>
      </c>
      <c r="M103" s="441" t="s">
        <v>59</v>
      </c>
      <c r="N103" s="441" t="s">
        <v>383</v>
      </c>
      <c r="O103" s="442" t="s">
        <v>706</v>
      </c>
      <c r="P103" s="2"/>
    </row>
    <row r="104" spans="1:16" s="6" customFormat="1" ht="12" customHeight="1">
      <c r="A104" s="440" t="s">
        <v>462</v>
      </c>
      <c r="B104" s="441" t="s">
        <v>37</v>
      </c>
      <c r="C104" s="441">
        <v>52</v>
      </c>
      <c r="D104" s="441">
        <v>52</v>
      </c>
      <c r="E104" s="513">
        <v>1</v>
      </c>
      <c r="F104" s="514" t="s">
        <v>168</v>
      </c>
      <c r="G104" s="514" t="s">
        <v>168</v>
      </c>
      <c r="H104" s="514">
        <v>0.509</v>
      </c>
      <c r="I104" s="514">
        <v>2.32</v>
      </c>
      <c r="J104" s="514">
        <v>1.4</v>
      </c>
      <c r="K104" s="514">
        <v>0.37</v>
      </c>
      <c r="L104" s="441" t="s">
        <v>517</v>
      </c>
      <c r="M104" s="441" t="s">
        <v>59</v>
      </c>
      <c r="N104" s="441" t="s">
        <v>383</v>
      </c>
      <c r="O104" s="442" t="s">
        <v>706</v>
      </c>
      <c r="P104" s="2"/>
    </row>
    <row r="105" spans="1:16" s="6" customFormat="1" ht="12" customHeight="1">
      <c r="A105" s="440" t="s">
        <v>692</v>
      </c>
      <c r="B105" s="441" t="s">
        <v>37</v>
      </c>
      <c r="C105" s="441">
        <v>39</v>
      </c>
      <c r="D105" s="441">
        <v>52</v>
      </c>
      <c r="E105" s="513">
        <v>0.75</v>
      </c>
      <c r="F105" s="514">
        <v>0.13</v>
      </c>
      <c r="G105" s="514">
        <v>1</v>
      </c>
      <c r="H105" s="514">
        <v>0.429</v>
      </c>
      <c r="I105" s="514">
        <v>1.79</v>
      </c>
      <c r="J105" s="514">
        <v>1</v>
      </c>
      <c r="K105" s="514">
        <v>0.32</v>
      </c>
      <c r="L105" s="441" t="s">
        <v>517</v>
      </c>
      <c r="M105" s="441" t="s">
        <v>59</v>
      </c>
      <c r="N105" s="441" t="s">
        <v>383</v>
      </c>
      <c r="O105" s="442" t="s">
        <v>706</v>
      </c>
      <c r="P105" s="2"/>
    </row>
    <row r="106" spans="1:16" s="6" customFormat="1" ht="12" customHeight="1">
      <c r="A106" s="440" t="s">
        <v>693</v>
      </c>
      <c r="B106" s="441" t="s">
        <v>37</v>
      </c>
      <c r="C106" s="441">
        <v>5</v>
      </c>
      <c r="D106" s="441">
        <v>52</v>
      </c>
      <c r="E106" s="513">
        <v>0.09615384615384616</v>
      </c>
      <c r="F106" s="514">
        <v>-0.0987</v>
      </c>
      <c r="G106" s="514">
        <v>1</v>
      </c>
      <c r="H106" s="514">
        <v>0.129</v>
      </c>
      <c r="I106" s="514">
        <v>0.31</v>
      </c>
      <c r="J106" s="514">
        <v>0.1</v>
      </c>
      <c r="K106" s="514">
        <v>0.15</v>
      </c>
      <c r="L106" s="441" t="s">
        <v>517</v>
      </c>
      <c r="M106" s="441" t="s">
        <v>59</v>
      </c>
      <c r="N106" s="441" t="s">
        <v>383</v>
      </c>
      <c r="O106" s="442" t="s">
        <v>706</v>
      </c>
      <c r="P106" s="2"/>
    </row>
    <row r="107" spans="1:16" s="6" customFormat="1" ht="12" customHeight="1">
      <c r="A107" s="440" t="s">
        <v>464</v>
      </c>
      <c r="B107" s="441" t="s">
        <v>37</v>
      </c>
      <c r="C107" s="441">
        <v>39</v>
      </c>
      <c r="D107" s="441">
        <v>52</v>
      </c>
      <c r="E107" s="513">
        <v>0.75</v>
      </c>
      <c r="F107" s="514">
        <v>-0.0422</v>
      </c>
      <c r="G107" s="514">
        <v>1</v>
      </c>
      <c r="H107" s="514">
        <v>0.376</v>
      </c>
      <c r="I107" s="514">
        <v>1.58</v>
      </c>
      <c r="J107" s="514">
        <v>0.96</v>
      </c>
      <c r="K107" s="514">
        <v>0.3</v>
      </c>
      <c r="L107" s="441" t="s">
        <v>517</v>
      </c>
      <c r="M107" s="441" t="s">
        <v>59</v>
      </c>
      <c r="N107" s="441" t="s">
        <v>383</v>
      </c>
      <c r="O107" s="442" t="s">
        <v>706</v>
      </c>
      <c r="P107" s="2"/>
    </row>
    <row r="108" spans="1:16" s="15" customFormat="1" ht="12" customHeight="1">
      <c r="A108" s="511" t="s">
        <v>42</v>
      </c>
      <c r="B108" s="511"/>
      <c r="C108" s="511"/>
      <c r="D108" s="511"/>
      <c r="E108" s="511"/>
      <c r="F108" s="512"/>
      <c r="G108" s="512"/>
      <c r="H108" s="512"/>
      <c r="I108" s="512"/>
      <c r="J108" s="516"/>
      <c r="K108" s="516"/>
      <c r="L108" s="511"/>
      <c r="M108" s="511"/>
      <c r="N108" s="511"/>
      <c r="O108" s="511"/>
      <c r="P108" s="337"/>
    </row>
    <row r="109" spans="1:16" s="6" customFormat="1" ht="12" customHeight="1">
      <c r="A109" s="440" t="s">
        <v>570</v>
      </c>
      <c r="B109" s="441" t="s">
        <v>36</v>
      </c>
      <c r="C109" s="441">
        <v>0</v>
      </c>
      <c r="D109" s="441">
        <v>51</v>
      </c>
      <c r="E109" s="513">
        <v>0</v>
      </c>
      <c r="F109" s="514">
        <v>0.0677</v>
      </c>
      <c r="G109" s="514">
        <v>0.0733</v>
      </c>
      <c r="H109" s="514" t="s">
        <v>168</v>
      </c>
      <c r="I109" s="514" t="s">
        <v>168</v>
      </c>
      <c r="J109" s="514">
        <v>0.035</v>
      </c>
      <c r="K109" s="514">
        <v>0.00059</v>
      </c>
      <c r="L109" s="441" t="s">
        <v>273</v>
      </c>
      <c r="M109" s="441" t="s">
        <v>383</v>
      </c>
      <c r="N109" s="441" t="s">
        <v>383</v>
      </c>
      <c r="O109" s="444" t="s">
        <v>268</v>
      </c>
      <c r="P109" s="2"/>
    </row>
    <row r="110" spans="1:16" s="6" customFormat="1" ht="12" customHeight="1">
      <c r="A110" s="440" t="s">
        <v>694</v>
      </c>
      <c r="B110" s="441" t="s">
        <v>36</v>
      </c>
      <c r="C110" s="441">
        <v>0</v>
      </c>
      <c r="D110" s="441">
        <v>51</v>
      </c>
      <c r="E110" s="513">
        <v>0</v>
      </c>
      <c r="F110" s="514">
        <v>0.0677</v>
      </c>
      <c r="G110" s="514">
        <v>0.0733</v>
      </c>
      <c r="H110" s="514" t="s">
        <v>168</v>
      </c>
      <c r="I110" s="514" t="s">
        <v>168</v>
      </c>
      <c r="J110" s="514">
        <v>0.035</v>
      </c>
      <c r="K110" s="514">
        <v>0.00059</v>
      </c>
      <c r="L110" s="441" t="s">
        <v>273</v>
      </c>
      <c r="M110" s="441" t="s">
        <v>383</v>
      </c>
      <c r="N110" s="441" t="s">
        <v>383</v>
      </c>
      <c r="O110" s="444" t="s">
        <v>268</v>
      </c>
      <c r="P110" s="2"/>
    </row>
    <row r="111" spans="1:16" s="6" customFormat="1" ht="12" customHeight="1">
      <c r="A111" s="440" t="s">
        <v>571</v>
      </c>
      <c r="B111" s="441" t="s">
        <v>36</v>
      </c>
      <c r="C111" s="441">
        <v>0</v>
      </c>
      <c r="D111" s="441">
        <v>51</v>
      </c>
      <c r="E111" s="513">
        <v>0</v>
      </c>
      <c r="F111" s="514">
        <v>0.0677</v>
      </c>
      <c r="G111" s="514">
        <v>0.0733</v>
      </c>
      <c r="H111" s="514" t="s">
        <v>168</v>
      </c>
      <c r="I111" s="514" t="s">
        <v>168</v>
      </c>
      <c r="J111" s="514">
        <v>0.035</v>
      </c>
      <c r="K111" s="514">
        <v>0.00059</v>
      </c>
      <c r="L111" s="441" t="s">
        <v>273</v>
      </c>
      <c r="M111" s="441" t="s">
        <v>383</v>
      </c>
      <c r="N111" s="441" t="s">
        <v>383</v>
      </c>
      <c r="O111" s="444" t="s">
        <v>268</v>
      </c>
      <c r="P111" s="2"/>
    </row>
    <row r="112" spans="1:16" s="6" customFormat="1" ht="12" customHeight="1">
      <c r="A112" s="440" t="s">
        <v>861</v>
      </c>
      <c r="B112" s="441" t="s">
        <v>36</v>
      </c>
      <c r="C112" s="441">
        <v>0</v>
      </c>
      <c r="D112" s="441">
        <v>51</v>
      </c>
      <c r="E112" s="513">
        <v>0</v>
      </c>
      <c r="F112" s="514">
        <v>0.112</v>
      </c>
      <c r="G112" s="514">
        <v>0.121</v>
      </c>
      <c r="H112" s="514" t="s">
        <v>168</v>
      </c>
      <c r="I112" s="514" t="s">
        <v>168</v>
      </c>
      <c r="J112" s="514">
        <v>0.058</v>
      </c>
      <c r="K112" s="514">
        <v>0.00097</v>
      </c>
      <c r="L112" s="441" t="s">
        <v>273</v>
      </c>
      <c r="M112" s="441" t="s">
        <v>383</v>
      </c>
      <c r="N112" s="441" t="s">
        <v>383</v>
      </c>
      <c r="O112" s="444" t="s">
        <v>268</v>
      </c>
      <c r="P112" s="2"/>
    </row>
    <row r="113" spans="1:16" s="6" customFormat="1" ht="12" customHeight="1">
      <c r="A113" s="440" t="s">
        <v>572</v>
      </c>
      <c r="B113" s="441" t="s">
        <v>36</v>
      </c>
      <c r="C113" s="441">
        <v>0</v>
      </c>
      <c r="D113" s="441">
        <v>51</v>
      </c>
      <c r="E113" s="513">
        <v>0</v>
      </c>
      <c r="F113" s="514">
        <v>0.0677</v>
      </c>
      <c r="G113" s="514">
        <v>0.0733</v>
      </c>
      <c r="H113" s="514" t="s">
        <v>168</v>
      </c>
      <c r="I113" s="514" t="s">
        <v>168</v>
      </c>
      <c r="J113" s="514">
        <v>0.035</v>
      </c>
      <c r="K113" s="514">
        <v>0.00059</v>
      </c>
      <c r="L113" s="441" t="s">
        <v>273</v>
      </c>
      <c r="M113" s="441" t="s">
        <v>383</v>
      </c>
      <c r="N113" s="441" t="s">
        <v>383</v>
      </c>
      <c r="O113" s="444" t="s">
        <v>268</v>
      </c>
      <c r="P113" s="2"/>
    </row>
    <row r="114" spans="1:16" s="6" customFormat="1" ht="12" customHeight="1">
      <c r="A114" s="440" t="s">
        <v>573</v>
      </c>
      <c r="B114" s="441" t="s">
        <v>36</v>
      </c>
      <c r="C114" s="441">
        <v>0</v>
      </c>
      <c r="D114" s="441">
        <v>51</v>
      </c>
      <c r="E114" s="513">
        <v>0</v>
      </c>
      <c r="F114" s="514">
        <v>0.0677</v>
      </c>
      <c r="G114" s="514">
        <v>0.0733</v>
      </c>
      <c r="H114" s="514" t="s">
        <v>168</v>
      </c>
      <c r="I114" s="514" t="s">
        <v>168</v>
      </c>
      <c r="J114" s="514">
        <v>0.035</v>
      </c>
      <c r="K114" s="514">
        <v>0.00059</v>
      </c>
      <c r="L114" s="441" t="s">
        <v>273</v>
      </c>
      <c r="M114" s="441" t="s">
        <v>383</v>
      </c>
      <c r="N114" s="441" t="s">
        <v>383</v>
      </c>
      <c r="O114" s="444" t="s">
        <v>268</v>
      </c>
      <c r="P114" s="2"/>
    </row>
    <row r="115" spans="1:16" s="6" customFormat="1" ht="12" customHeight="1">
      <c r="A115" s="440" t="s">
        <v>574</v>
      </c>
      <c r="B115" s="441" t="s">
        <v>36</v>
      </c>
      <c r="C115" s="441">
        <v>0</v>
      </c>
      <c r="D115" s="441">
        <v>51</v>
      </c>
      <c r="E115" s="513">
        <v>0</v>
      </c>
      <c r="F115" s="514">
        <v>0.0677</v>
      </c>
      <c r="G115" s="514">
        <v>0.0733</v>
      </c>
      <c r="H115" s="514" t="s">
        <v>168</v>
      </c>
      <c r="I115" s="514" t="s">
        <v>168</v>
      </c>
      <c r="J115" s="514">
        <v>0.035</v>
      </c>
      <c r="K115" s="514">
        <v>0.00059</v>
      </c>
      <c r="L115" s="441" t="s">
        <v>273</v>
      </c>
      <c r="M115" s="441" t="s">
        <v>383</v>
      </c>
      <c r="N115" s="441" t="s">
        <v>383</v>
      </c>
      <c r="O115" s="444" t="s">
        <v>268</v>
      </c>
      <c r="P115" s="2"/>
    </row>
    <row r="116" spans="1:16" s="6" customFormat="1" ht="12" customHeight="1">
      <c r="A116" s="440" t="s">
        <v>575</v>
      </c>
      <c r="B116" s="441" t="s">
        <v>36</v>
      </c>
      <c r="C116" s="441">
        <v>0</v>
      </c>
      <c r="D116" s="441">
        <v>51</v>
      </c>
      <c r="E116" s="513">
        <v>0</v>
      </c>
      <c r="F116" s="514">
        <v>0.0677</v>
      </c>
      <c r="G116" s="514">
        <v>0.0733</v>
      </c>
      <c r="H116" s="514" t="s">
        <v>168</v>
      </c>
      <c r="I116" s="514" t="s">
        <v>168</v>
      </c>
      <c r="J116" s="514">
        <v>0.035</v>
      </c>
      <c r="K116" s="514">
        <v>0.00059</v>
      </c>
      <c r="L116" s="441" t="s">
        <v>273</v>
      </c>
      <c r="M116" s="441" t="s">
        <v>383</v>
      </c>
      <c r="N116" s="441" t="s">
        <v>383</v>
      </c>
      <c r="O116" s="444" t="s">
        <v>268</v>
      </c>
      <c r="P116" s="2"/>
    </row>
    <row r="117" spans="1:16" s="6" customFormat="1" ht="12" customHeight="1">
      <c r="A117" s="440" t="s">
        <v>576</v>
      </c>
      <c r="B117" s="441" t="s">
        <v>36</v>
      </c>
      <c r="C117" s="441">
        <v>0</v>
      </c>
      <c r="D117" s="441">
        <v>51</v>
      </c>
      <c r="E117" s="513">
        <v>0</v>
      </c>
      <c r="F117" s="514">
        <v>0.129</v>
      </c>
      <c r="G117" s="514">
        <v>0.139</v>
      </c>
      <c r="H117" s="514" t="s">
        <v>168</v>
      </c>
      <c r="I117" s="514" t="s">
        <v>168</v>
      </c>
      <c r="J117" s="514">
        <v>0.067</v>
      </c>
      <c r="K117" s="514">
        <v>0.0011</v>
      </c>
      <c r="L117" s="441" t="s">
        <v>273</v>
      </c>
      <c r="M117" s="441" t="s">
        <v>383</v>
      </c>
      <c r="N117" s="441" t="s">
        <v>383</v>
      </c>
      <c r="O117" s="444" t="s">
        <v>268</v>
      </c>
      <c r="P117" s="2"/>
    </row>
    <row r="118" spans="1:16" s="6" customFormat="1" ht="12" customHeight="1">
      <c r="A118" s="440" t="s">
        <v>577</v>
      </c>
      <c r="B118" s="441" t="s">
        <v>36</v>
      </c>
      <c r="C118" s="441">
        <v>0</v>
      </c>
      <c r="D118" s="441">
        <v>51</v>
      </c>
      <c r="E118" s="513">
        <v>0</v>
      </c>
      <c r="F118" s="514">
        <v>0.0338</v>
      </c>
      <c r="G118" s="514">
        <v>0.0366</v>
      </c>
      <c r="H118" s="514" t="s">
        <v>168</v>
      </c>
      <c r="I118" s="514" t="s">
        <v>168</v>
      </c>
      <c r="J118" s="514">
        <v>0.018</v>
      </c>
      <c r="K118" s="514">
        <v>0.0003</v>
      </c>
      <c r="L118" s="441" t="s">
        <v>273</v>
      </c>
      <c r="M118" s="441" t="s">
        <v>383</v>
      </c>
      <c r="N118" s="441" t="s">
        <v>383</v>
      </c>
      <c r="O118" s="444" t="s">
        <v>268</v>
      </c>
      <c r="P118" s="2"/>
    </row>
    <row r="119" spans="1:16" s="6" customFormat="1" ht="12" customHeight="1">
      <c r="A119" s="440" t="s">
        <v>578</v>
      </c>
      <c r="B119" s="441" t="s">
        <v>36</v>
      </c>
      <c r="C119" s="441">
        <v>0</v>
      </c>
      <c r="D119" s="441">
        <v>51</v>
      </c>
      <c r="E119" s="513">
        <v>0</v>
      </c>
      <c r="F119" s="514">
        <v>0.0338</v>
      </c>
      <c r="G119" s="514">
        <v>0.0366</v>
      </c>
      <c r="H119" s="514" t="s">
        <v>168</v>
      </c>
      <c r="I119" s="514" t="s">
        <v>168</v>
      </c>
      <c r="J119" s="514">
        <v>0.018</v>
      </c>
      <c r="K119" s="514">
        <v>0.0003</v>
      </c>
      <c r="L119" s="441" t="s">
        <v>273</v>
      </c>
      <c r="M119" s="441" t="s">
        <v>383</v>
      </c>
      <c r="N119" s="441" t="s">
        <v>383</v>
      </c>
      <c r="O119" s="444" t="s">
        <v>268</v>
      </c>
      <c r="P119" s="2"/>
    </row>
    <row r="120" spans="1:16" s="6" customFormat="1" ht="12" customHeight="1">
      <c r="A120" s="440" t="s">
        <v>579</v>
      </c>
      <c r="B120" s="441" t="s">
        <v>36</v>
      </c>
      <c r="C120" s="441">
        <v>0</v>
      </c>
      <c r="D120" s="441">
        <v>51</v>
      </c>
      <c r="E120" s="513">
        <v>0</v>
      </c>
      <c r="F120" s="514">
        <v>0.0118</v>
      </c>
      <c r="G120" s="514">
        <v>0.0128</v>
      </c>
      <c r="H120" s="514" t="s">
        <v>168</v>
      </c>
      <c r="I120" s="514" t="s">
        <v>168</v>
      </c>
      <c r="J120" s="514">
        <v>0.0061</v>
      </c>
      <c r="K120" s="514">
        <v>0.0001</v>
      </c>
      <c r="L120" s="441" t="s">
        <v>273</v>
      </c>
      <c r="M120" s="441" t="s">
        <v>383</v>
      </c>
      <c r="N120" s="441" t="s">
        <v>383</v>
      </c>
      <c r="O120" s="444" t="s">
        <v>268</v>
      </c>
      <c r="P120" s="2"/>
    </row>
    <row r="121" spans="1:16" s="6" customFormat="1" ht="12" customHeight="1">
      <c r="A121" s="440" t="s">
        <v>580</v>
      </c>
      <c r="B121" s="441" t="s">
        <v>36</v>
      </c>
      <c r="C121" s="441">
        <v>0</v>
      </c>
      <c r="D121" s="441">
        <v>51</v>
      </c>
      <c r="E121" s="513">
        <v>0</v>
      </c>
      <c r="F121" s="514">
        <v>0.0677</v>
      </c>
      <c r="G121" s="514">
        <v>0.0733</v>
      </c>
      <c r="H121" s="514" t="s">
        <v>168</v>
      </c>
      <c r="I121" s="514" t="s">
        <v>168</v>
      </c>
      <c r="J121" s="514">
        <v>0.035</v>
      </c>
      <c r="K121" s="514">
        <v>0.00059</v>
      </c>
      <c r="L121" s="441" t="s">
        <v>273</v>
      </c>
      <c r="M121" s="441" t="s">
        <v>383</v>
      </c>
      <c r="N121" s="441" t="s">
        <v>383</v>
      </c>
      <c r="O121" s="444" t="s">
        <v>268</v>
      </c>
      <c r="P121" s="2"/>
    </row>
    <row r="122" spans="1:16" s="6" customFormat="1" ht="12" customHeight="1">
      <c r="A122" s="440" t="s">
        <v>581</v>
      </c>
      <c r="B122" s="441" t="s">
        <v>36</v>
      </c>
      <c r="C122" s="441">
        <v>0</v>
      </c>
      <c r="D122" s="441">
        <v>51</v>
      </c>
      <c r="E122" s="513">
        <v>0</v>
      </c>
      <c r="F122" s="514">
        <v>0.00677</v>
      </c>
      <c r="G122" s="514">
        <v>0.00733</v>
      </c>
      <c r="H122" s="514" t="s">
        <v>168</v>
      </c>
      <c r="I122" s="514" t="s">
        <v>168</v>
      </c>
      <c r="J122" s="514">
        <v>0.0035</v>
      </c>
      <c r="K122" s="514">
        <v>5.9E-05</v>
      </c>
      <c r="L122" s="441" t="s">
        <v>273</v>
      </c>
      <c r="M122" s="441" t="s">
        <v>383</v>
      </c>
      <c r="N122" s="441" t="s">
        <v>383</v>
      </c>
      <c r="O122" s="444" t="s">
        <v>268</v>
      </c>
      <c r="P122" s="2"/>
    </row>
    <row r="123" spans="1:16" s="6" customFormat="1" ht="12" customHeight="1">
      <c r="A123" s="440" t="s">
        <v>582</v>
      </c>
      <c r="B123" s="441" t="s">
        <v>36</v>
      </c>
      <c r="C123" s="441">
        <v>0</v>
      </c>
      <c r="D123" s="441">
        <v>51</v>
      </c>
      <c r="E123" s="513">
        <v>0</v>
      </c>
      <c r="F123" s="514">
        <v>0.0677</v>
      </c>
      <c r="G123" s="514">
        <v>0.0733</v>
      </c>
      <c r="H123" s="514" t="s">
        <v>168</v>
      </c>
      <c r="I123" s="514" t="s">
        <v>168</v>
      </c>
      <c r="J123" s="514">
        <v>0.035</v>
      </c>
      <c r="K123" s="514">
        <v>0.00059</v>
      </c>
      <c r="L123" s="441" t="s">
        <v>273</v>
      </c>
      <c r="M123" s="441" t="s">
        <v>383</v>
      </c>
      <c r="N123" s="441" t="s">
        <v>383</v>
      </c>
      <c r="O123" s="444" t="s">
        <v>268</v>
      </c>
      <c r="P123" s="2"/>
    </row>
    <row r="124" spans="1:16" s="6" customFormat="1" ht="12" customHeight="1">
      <c r="A124" s="440" t="s">
        <v>583</v>
      </c>
      <c r="B124" s="441" t="s">
        <v>36</v>
      </c>
      <c r="C124" s="441">
        <v>0</v>
      </c>
      <c r="D124" s="441">
        <v>51</v>
      </c>
      <c r="E124" s="513">
        <v>0</v>
      </c>
      <c r="F124" s="514">
        <v>0.0338</v>
      </c>
      <c r="G124" s="514">
        <v>0.0366</v>
      </c>
      <c r="H124" s="514" t="s">
        <v>168</v>
      </c>
      <c r="I124" s="514" t="s">
        <v>168</v>
      </c>
      <c r="J124" s="514">
        <v>0.018</v>
      </c>
      <c r="K124" s="514">
        <v>0.0003</v>
      </c>
      <c r="L124" s="441" t="s">
        <v>273</v>
      </c>
      <c r="M124" s="441" t="s">
        <v>383</v>
      </c>
      <c r="N124" s="441" t="s">
        <v>383</v>
      </c>
      <c r="O124" s="444" t="s">
        <v>268</v>
      </c>
      <c r="P124" s="2"/>
    </row>
    <row r="125" spans="1:16" s="6" customFormat="1" ht="12" customHeight="1">
      <c r="A125" s="440" t="s">
        <v>862</v>
      </c>
      <c r="B125" s="441" t="s">
        <v>36</v>
      </c>
      <c r="C125" s="441">
        <v>0</v>
      </c>
      <c r="D125" s="441">
        <v>51</v>
      </c>
      <c r="E125" s="513">
        <v>0</v>
      </c>
      <c r="F125" s="514">
        <v>0.102</v>
      </c>
      <c r="G125" s="514">
        <v>0.11</v>
      </c>
      <c r="H125" s="514" t="s">
        <v>168</v>
      </c>
      <c r="I125" s="514" t="s">
        <v>168</v>
      </c>
      <c r="J125" s="514">
        <v>0.053</v>
      </c>
      <c r="K125" s="514">
        <v>0.0009</v>
      </c>
      <c r="L125" s="441" t="s">
        <v>273</v>
      </c>
      <c r="M125" s="441" t="s">
        <v>383</v>
      </c>
      <c r="N125" s="441" t="s">
        <v>383</v>
      </c>
      <c r="O125" s="444" t="s">
        <v>268</v>
      </c>
      <c r="P125" s="2"/>
    </row>
    <row r="126" spans="1:16" s="6" customFormat="1" ht="12" customHeight="1">
      <c r="A126" s="440" t="s">
        <v>584</v>
      </c>
      <c r="B126" s="441" t="s">
        <v>36</v>
      </c>
      <c r="C126" s="441">
        <v>0</v>
      </c>
      <c r="D126" s="441">
        <v>51</v>
      </c>
      <c r="E126" s="513">
        <v>0</v>
      </c>
      <c r="F126" s="514">
        <v>0.0677</v>
      </c>
      <c r="G126" s="514">
        <v>0.0733</v>
      </c>
      <c r="H126" s="514" t="s">
        <v>168</v>
      </c>
      <c r="I126" s="514" t="s">
        <v>168</v>
      </c>
      <c r="J126" s="514">
        <v>0.035</v>
      </c>
      <c r="K126" s="514">
        <v>0.00059</v>
      </c>
      <c r="L126" s="441" t="s">
        <v>273</v>
      </c>
      <c r="M126" s="441" t="s">
        <v>383</v>
      </c>
      <c r="N126" s="441" t="s">
        <v>383</v>
      </c>
      <c r="O126" s="444" t="s">
        <v>268</v>
      </c>
      <c r="P126" s="2"/>
    </row>
    <row r="127" spans="1:16" s="6" customFormat="1" ht="12" customHeight="1">
      <c r="A127" s="440" t="s">
        <v>585</v>
      </c>
      <c r="B127" s="441" t="s">
        <v>36</v>
      </c>
      <c r="C127" s="441">
        <v>0</v>
      </c>
      <c r="D127" s="441">
        <v>51</v>
      </c>
      <c r="E127" s="513">
        <v>0</v>
      </c>
      <c r="F127" s="514">
        <v>0.0338</v>
      </c>
      <c r="G127" s="514">
        <v>0.0366</v>
      </c>
      <c r="H127" s="514" t="s">
        <v>168</v>
      </c>
      <c r="I127" s="514" t="s">
        <v>168</v>
      </c>
      <c r="J127" s="514">
        <v>0.018</v>
      </c>
      <c r="K127" s="514">
        <v>0.0003</v>
      </c>
      <c r="L127" s="441" t="s">
        <v>273</v>
      </c>
      <c r="M127" s="441" t="s">
        <v>383</v>
      </c>
      <c r="N127" s="441" t="s">
        <v>383</v>
      </c>
      <c r="O127" s="444" t="s">
        <v>268</v>
      </c>
      <c r="P127" s="2"/>
    </row>
    <row r="128" spans="1:16" s="6" customFormat="1" ht="12" customHeight="1">
      <c r="A128" s="440" t="s">
        <v>921</v>
      </c>
      <c r="B128" s="441" t="s">
        <v>36</v>
      </c>
      <c r="C128" s="441">
        <v>0</v>
      </c>
      <c r="D128" s="441">
        <v>51</v>
      </c>
      <c r="E128" s="513">
        <v>0</v>
      </c>
      <c r="F128" s="514">
        <v>0.0338</v>
      </c>
      <c r="G128" s="514">
        <v>0.0366</v>
      </c>
      <c r="H128" s="514" t="s">
        <v>168</v>
      </c>
      <c r="I128" s="514" t="s">
        <v>168</v>
      </c>
      <c r="J128" s="514">
        <v>0.018</v>
      </c>
      <c r="K128" s="514">
        <v>0.0003</v>
      </c>
      <c r="L128" s="441" t="s">
        <v>273</v>
      </c>
      <c r="M128" s="441" t="s">
        <v>383</v>
      </c>
      <c r="N128" s="441" t="s">
        <v>383</v>
      </c>
      <c r="O128" s="444" t="s">
        <v>268</v>
      </c>
      <c r="P128" s="2"/>
    </row>
    <row r="129" spans="1:16" s="6" customFormat="1" ht="12" customHeight="1">
      <c r="A129" s="440" t="s">
        <v>586</v>
      </c>
      <c r="B129" s="441" t="s">
        <v>36</v>
      </c>
      <c r="C129" s="441">
        <v>0</v>
      </c>
      <c r="D129" s="441">
        <v>51</v>
      </c>
      <c r="E129" s="513">
        <v>0</v>
      </c>
      <c r="F129" s="514">
        <v>0.0338</v>
      </c>
      <c r="G129" s="514">
        <v>0.0366</v>
      </c>
      <c r="H129" s="514" t="s">
        <v>168</v>
      </c>
      <c r="I129" s="514" t="s">
        <v>168</v>
      </c>
      <c r="J129" s="514">
        <v>0.018</v>
      </c>
      <c r="K129" s="514">
        <v>0.0003</v>
      </c>
      <c r="L129" s="441" t="s">
        <v>273</v>
      </c>
      <c r="M129" s="441" t="s">
        <v>383</v>
      </c>
      <c r="N129" s="441" t="s">
        <v>383</v>
      </c>
      <c r="O129" s="444" t="s">
        <v>268</v>
      </c>
      <c r="P129" s="2"/>
    </row>
    <row r="130" spans="1:16" s="6" customFormat="1" ht="12" customHeight="1">
      <c r="A130" s="440" t="s">
        <v>587</v>
      </c>
      <c r="B130" s="441" t="s">
        <v>36</v>
      </c>
      <c r="C130" s="441">
        <v>0</v>
      </c>
      <c r="D130" s="441">
        <v>51</v>
      </c>
      <c r="E130" s="513">
        <v>0</v>
      </c>
      <c r="F130" s="514">
        <v>0.112</v>
      </c>
      <c r="G130" s="514">
        <v>0.121</v>
      </c>
      <c r="H130" s="514" t="s">
        <v>168</v>
      </c>
      <c r="I130" s="514" t="s">
        <v>168</v>
      </c>
      <c r="J130" s="514">
        <v>0.058</v>
      </c>
      <c r="K130" s="514">
        <v>0.00097</v>
      </c>
      <c r="L130" s="441" t="s">
        <v>273</v>
      </c>
      <c r="M130" s="441" t="s">
        <v>383</v>
      </c>
      <c r="N130" s="441" t="s">
        <v>383</v>
      </c>
      <c r="O130" s="444" t="s">
        <v>268</v>
      </c>
      <c r="P130" s="2"/>
    </row>
    <row r="131" spans="1:16" s="6" customFormat="1" ht="12" customHeight="1">
      <c r="A131" s="440" t="s">
        <v>588</v>
      </c>
      <c r="B131" s="441" t="s">
        <v>36</v>
      </c>
      <c r="C131" s="441">
        <v>0</v>
      </c>
      <c r="D131" s="441">
        <v>51</v>
      </c>
      <c r="E131" s="513">
        <v>0</v>
      </c>
      <c r="F131" s="514">
        <v>0.0677</v>
      </c>
      <c r="G131" s="514">
        <v>0.0733</v>
      </c>
      <c r="H131" s="514" t="s">
        <v>168</v>
      </c>
      <c r="I131" s="514" t="s">
        <v>168</v>
      </c>
      <c r="J131" s="514">
        <v>0.035</v>
      </c>
      <c r="K131" s="514">
        <v>0.00059</v>
      </c>
      <c r="L131" s="441" t="s">
        <v>273</v>
      </c>
      <c r="M131" s="441" t="s">
        <v>383</v>
      </c>
      <c r="N131" s="441" t="s">
        <v>383</v>
      </c>
      <c r="O131" s="444" t="s">
        <v>268</v>
      </c>
      <c r="P131" s="2"/>
    </row>
    <row r="132" spans="1:16" s="6" customFormat="1" ht="12" customHeight="1">
      <c r="A132" s="440" t="s">
        <v>591</v>
      </c>
      <c r="B132" s="441" t="s">
        <v>36</v>
      </c>
      <c r="C132" s="441">
        <v>0</v>
      </c>
      <c r="D132" s="441">
        <v>51</v>
      </c>
      <c r="E132" s="513">
        <v>0</v>
      </c>
      <c r="F132" s="514">
        <v>0.0338</v>
      </c>
      <c r="G132" s="514">
        <v>0.0366</v>
      </c>
      <c r="H132" s="514" t="s">
        <v>168</v>
      </c>
      <c r="I132" s="514" t="s">
        <v>168</v>
      </c>
      <c r="J132" s="514">
        <v>0.018</v>
      </c>
      <c r="K132" s="514">
        <v>0.0003</v>
      </c>
      <c r="L132" s="441" t="s">
        <v>273</v>
      </c>
      <c r="M132" s="441" t="s">
        <v>383</v>
      </c>
      <c r="N132" s="441" t="s">
        <v>383</v>
      </c>
      <c r="O132" s="444" t="s">
        <v>268</v>
      </c>
      <c r="P132" s="2"/>
    </row>
    <row r="133" spans="1:16" s="6" customFormat="1" ht="12" customHeight="1">
      <c r="A133" s="440" t="s">
        <v>592</v>
      </c>
      <c r="B133" s="441" t="s">
        <v>36</v>
      </c>
      <c r="C133" s="441">
        <v>0</v>
      </c>
      <c r="D133" s="441">
        <v>51</v>
      </c>
      <c r="E133" s="513">
        <v>0</v>
      </c>
      <c r="F133" s="514">
        <v>0.118</v>
      </c>
      <c r="G133" s="514">
        <v>0.128</v>
      </c>
      <c r="H133" s="514" t="s">
        <v>168</v>
      </c>
      <c r="I133" s="514" t="s">
        <v>168</v>
      </c>
      <c r="J133" s="514">
        <v>0.061</v>
      </c>
      <c r="K133" s="514">
        <v>0.001</v>
      </c>
      <c r="L133" s="441" t="s">
        <v>273</v>
      </c>
      <c r="M133" s="441" t="s">
        <v>383</v>
      </c>
      <c r="N133" s="441" t="s">
        <v>383</v>
      </c>
      <c r="O133" s="444" t="s">
        <v>268</v>
      </c>
      <c r="P133" s="2"/>
    </row>
    <row r="134" spans="1:16" s="6" customFormat="1" ht="12" customHeight="1">
      <c r="A134" s="440" t="s">
        <v>594</v>
      </c>
      <c r="B134" s="441" t="s">
        <v>36</v>
      </c>
      <c r="C134" s="441">
        <v>0</v>
      </c>
      <c r="D134" s="441">
        <v>51</v>
      </c>
      <c r="E134" s="513">
        <v>0</v>
      </c>
      <c r="F134" s="514">
        <v>0.112</v>
      </c>
      <c r="G134" s="514">
        <v>0.121</v>
      </c>
      <c r="H134" s="514" t="s">
        <v>168</v>
      </c>
      <c r="I134" s="514" t="s">
        <v>168</v>
      </c>
      <c r="J134" s="514">
        <v>0.058</v>
      </c>
      <c r="K134" s="514">
        <v>0.00097</v>
      </c>
      <c r="L134" s="441" t="s">
        <v>273</v>
      </c>
      <c r="M134" s="441" t="s">
        <v>383</v>
      </c>
      <c r="N134" s="441" t="s">
        <v>383</v>
      </c>
      <c r="O134" s="444" t="s">
        <v>268</v>
      </c>
      <c r="P134" s="2"/>
    </row>
    <row r="135" spans="1:16" s="6" customFormat="1" ht="12" customHeight="1">
      <c r="A135" s="440" t="s">
        <v>595</v>
      </c>
      <c r="B135" s="441" t="s">
        <v>36</v>
      </c>
      <c r="C135" s="441">
        <v>1</v>
      </c>
      <c r="D135" s="441">
        <v>51</v>
      </c>
      <c r="E135" s="513">
        <v>0.0196078431372549</v>
      </c>
      <c r="F135" s="514">
        <v>0.169</v>
      </c>
      <c r="G135" s="514">
        <v>0.183</v>
      </c>
      <c r="H135" s="514">
        <v>0.32</v>
      </c>
      <c r="I135" s="514">
        <v>0.32</v>
      </c>
      <c r="J135" s="514">
        <v>0.092</v>
      </c>
      <c r="K135" s="514">
        <v>0.033</v>
      </c>
      <c r="L135" s="441" t="s">
        <v>273</v>
      </c>
      <c r="M135" s="441" t="s">
        <v>383</v>
      </c>
      <c r="N135" s="441" t="s">
        <v>383</v>
      </c>
      <c r="O135" s="444" t="s">
        <v>820</v>
      </c>
      <c r="P135" s="2"/>
    </row>
    <row r="136" spans="1:16" s="6" customFormat="1" ht="12" customHeight="1">
      <c r="A136" s="440" t="s">
        <v>596</v>
      </c>
      <c r="B136" s="441" t="s">
        <v>36</v>
      </c>
      <c r="C136" s="441">
        <v>0</v>
      </c>
      <c r="D136" s="441">
        <v>51</v>
      </c>
      <c r="E136" s="513">
        <v>0</v>
      </c>
      <c r="F136" s="514">
        <v>0.102</v>
      </c>
      <c r="G136" s="514">
        <v>0.11</v>
      </c>
      <c r="H136" s="514" t="s">
        <v>168</v>
      </c>
      <c r="I136" s="514" t="s">
        <v>168</v>
      </c>
      <c r="J136" s="514">
        <v>0.053</v>
      </c>
      <c r="K136" s="514">
        <v>0.0009</v>
      </c>
      <c r="L136" s="441" t="s">
        <v>273</v>
      </c>
      <c r="M136" s="441" t="s">
        <v>383</v>
      </c>
      <c r="N136" s="441" t="s">
        <v>383</v>
      </c>
      <c r="O136" s="444" t="s">
        <v>268</v>
      </c>
      <c r="P136" s="2"/>
    </row>
    <row r="137" spans="1:16" s="6" customFormat="1" ht="12" customHeight="1">
      <c r="A137" s="440" t="s">
        <v>866</v>
      </c>
      <c r="B137" s="441" t="s">
        <v>36</v>
      </c>
      <c r="C137" s="441">
        <v>1</v>
      </c>
      <c r="D137" s="441">
        <v>51</v>
      </c>
      <c r="E137" s="513">
        <v>0.0196078431372549</v>
      </c>
      <c r="F137" s="514">
        <v>0.0677</v>
      </c>
      <c r="G137" s="514">
        <v>0.0733</v>
      </c>
      <c r="H137" s="514">
        <v>126</v>
      </c>
      <c r="I137" s="514">
        <v>126</v>
      </c>
      <c r="J137" s="514">
        <v>2.5</v>
      </c>
      <c r="K137" s="514">
        <v>18</v>
      </c>
      <c r="L137" s="441" t="s">
        <v>273</v>
      </c>
      <c r="M137" s="441" t="s">
        <v>383</v>
      </c>
      <c r="N137" s="441" t="s">
        <v>383</v>
      </c>
      <c r="O137" s="444" t="s">
        <v>820</v>
      </c>
      <c r="P137" s="2"/>
    </row>
    <row r="138" spans="1:16" s="6" customFormat="1" ht="12" customHeight="1">
      <c r="A138" s="440" t="s">
        <v>864</v>
      </c>
      <c r="B138" s="441" t="s">
        <v>36</v>
      </c>
      <c r="C138" s="441">
        <v>0</v>
      </c>
      <c r="D138" s="441">
        <v>51</v>
      </c>
      <c r="E138" s="513">
        <v>0</v>
      </c>
      <c r="F138" s="514">
        <v>0.0677</v>
      </c>
      <c r="G138" s="514">
        <v>0.0733</v>
      </c>
      <c r="H138" s="514" t="s">
        <v>168</v>
      </c>
      <c r="I138" s="514" t="s">
        <v>168</v>
      </c>
      <c r="J138" s="514">
        <v>0.035</v>
      </c>
      <c r="K138" s="514">
        <v>0.00059</v>
      </c>
      <c r="L138" s="441" t="s">
        <v>273</v>
      </c>
      <c r="M138" s="441" t="s">
        <v>59</v>
      </c>
      <c r="N138" s="441" t="s">
        <v>383</v>
      </c>
      <c r="O138" s="444" t="s">
        <v>268</v>
      </c>
      <c r="P138" s="2"/>
    </row>
    <row r="139" spans="1:16" s="6" customFormat="1" ht="12" customHeight="1">
      <c r="A139" s="440" t="s">
        <v>597</v>
      </c>
      <c r="B139" s="441" t="s">
        <v>36</v>
      </c>
      <c r="C139" s="441">
        <v>0</v>
      </c>
      <c r="D139" s="441">
        <v>51</v>
      </c>
      <c r="E139" s="513">
        <v>0</v>
      </c>
      <c r="F139" s="514">
        <v>0.0677</v>
      </c>
      <c r="G139" s="514">
        <v>0.0733</v>
      </c>
      <c r="H139" s="514" t="s">
        <v>168</v>
      </c>
      <c r="I139" s="514" t="s">
        <v>168</v>
      </c>
      <c r="J139" s="514">
        <v>0.035</v>
      </c>
      <c r="K139" s="514">
        <v>0.00059</v>
      </c>
      <c r="L139" s="441" t="s">
        <v>273</v>
      </c>
      <c r="M139" s="441" t="s">
        <v>383</v>
      </c>
      <c r="N139" s="441" t="s">
        <v>383</v>
      </c>
      <c r="O139" s="444" t="s">
        <v>268</v>
      </c>
      <c r="P139" s="2"/>
    </row>
    <row r="140" spans="1:16" s="6" customFormat="1" ht="12" customHeight="1">
      <c r="A140" s="440" t="s">
        <v>598</v>
      </c>
      <c r="B140" s="441" t="s">
        <v>36</v>
      </c>
      <c r="C140" s="441">
        <v>0</v>
      </c>
      <c r="D140" s="441">
        <v>51</v>
      </c>
      <c r="E140" s="513">
        <v>0</v>
      </c>
      <c r="F140" s="514">
        <v>0.0677</v>
      </c>
      <c r="G140" s="514">
        <v>0.0733</v>
      </c>
      <c r="H140" s="514" t="s">
        <v>168</v>
      </c>
      <c r="I140" s="514" t="s">
        <v>168</v>
      </c>
      <c r="J140" s="514">
        <v>0.035</v>
      </c>
      <c r="K140" s="514">
        <v>0.00059</v>
      </c>
      <c r="L140" s="441" t="s">
        <v>273</v>
      </c>
      <c r="M140" s="441" t="s">
        <v>383</v>
      </c>
      <c r="N140" s="441" t="s">
        <v>383</v>
      </c>
      <c r="O140" s="444" t="s">
        <v>268</v>
      </c>
      <c r="P140" s="2"/>
    </row>
    <row r="141" spans="1:16" s="6" customFormat="1" ht="12" customHeight="1">
      <c r="A141" s="440" t="s">
        <v>339</v>
      </c>
      <c r="B141" s="441" t="s">
        <v>36</v>
      </c>
      <c r="C141" s="441">
        <v>5</v>
      </c>
      <c r="D141" s="441">
        <v>51</v>
      </c>
      <c r="E141" s="513">
        <v>0.09803921568627451</v>
      </c>
      <c r="F141" s="514">
        <v>0.0677</v>
      </c>
      <c r="G141" s="514">
        <v>0.11</v>
      </c>
      <c r="H141" s="514">
        <v>0.0747</v>
      </c>
      <c r="I141" s="514">
        <v>1.04</v>
      </c>
      <c r="J141" s="514">
        <v>0.065</v>
      </c>
      <c r="K141" s="514">
        <v>0.15</v>
      </c>
      <c r="L141" s="441" t="s">
        <v>273</v>
      </c>
      <c r="M141" s="441" t="s">
        <v>383</v>
      </c>
      <c r="N141" s="441" t="s">
        <v>59</v>
      </c>
      <c r="O141" s="444" t="s">
        <v>271</v>
      </c>
      <c r="P141" s="2"/>
    </row>
    <row r="142" spans="1:16" s="6" customFormat="1" ht="12" customHeight="1">
      <c r="A142" s="440" t="s">
        <v>865</v>
      </c>
      <c r="B142" s="441" t="s">
        <v>36</v>
      </c>
      <c r="C142" s="441">
        <v>0</v>
      </c>
      <c r="D142" s="441">
        <v>51</v>
      </c>
      <c r="E142" s="513">
        <v>0</v>
      </c>
      <c r="F142" s="514">
        <v>0.112</v>
      </c>
      <c r="G142" s="514">
        <v>0.121</v>
      </c>
      <c r="H142" s="514" t="s">
        <v>168</v>
      </c>
      <c r="I142" s="514" t="s">
        <v>168</v>
      </c>
      <c r="J142" s="514">
        <v>0.058</v>
      </c>
      <c r="K142" s="514">
        <v>0.00097</v>
      </c>
      <c r="L142" s="441" t="s">
        <v>273</v>
      </c>
      <c r="M142" s="441" t="s">
        <v>383</v>
      </c>
      <c r="N142" s="441" t="s">
        <v>383</v>
      </c>
      <c r="O142" s="444" t="s">
        <v>268</v>
      </c>
      <c r="P142" s="2"/>
    </row>
    <row r="143" spans="1:16" s="6" customFormat="1" ht="12" customHeight="1">
      <c r="A143" s="440" t="s">
        <v>599</v>
      </c>
      <c r="B143" s="441" t="s">
        <v>36</v>
      </c>
      <c r="C143" s="441">
        <v>0</v>
      </c>
      <c r="D143" s="441">
        <v>51</v>
      </c>
      <c r="E143" s="513">
        <v>0</v>
      </c>
      <c r="F143" s="514">
        <v>0.112</v>
      </c>
      <c r="G143" s="514">
        <v>0.121</v>
      </c>
      <c r="H143" s="514" t="s">
        <v>168</v>
      </c>
      <c r="I143" s="514" t="s">
        <v>168</v>
      </c>
      <c r="J143" s="514">
        <v>0.058</v>
      </c>
      <c r="K143" s="514">
        <v>0.00097</v>
      </c>
      <c r="L143" s="441" t="s">
        <v>273</v>
      </c>
      <c r="M143" s="441" t="s">
        <v>383</v>
      </c>
      <c r="N143" s="441" t="s">
        <v>383</v>
      </c>
      <c r="O143" s="444" t="s">
        <v>268</v>
      </c>
      <c r="P143" s="2"/>
    </row>
    <row r="144" spans="1:16" s="6" customFormat="1" ht="12" customHeight="1">
      <c r="A144" s="440" t="s">
        <v>600</v>
      </c>
      <c r="B144" s="441" t="s">
        <v>36</v>
      </c>
      <c r="C144" s="441">
        <v>0</v>
      </c>
      <c r="D144" s="441">
        <v>51</v>
      </c>
      <c r="E144" s="513">
        <v>0</v>
      </c>
      <c r="F144" s="514">
        <v>0.0102</v>
      </c>
      <c r="G144" s="514">
        <v>0.011</v>
      </c>
      <c r="H144" s="514" t="s">
        <v>168</v>
      </c>
      <c r="I144" s="514" t="s">
        <v>168</v>
      </c>
      <c r="J144" s="514">
        <v>0.0053</v>
      </c>
      <c r="K144" s="514">
        <v>9E-05</v>
      </c>
      <c r="L144" s="441" t="s">
        <v>273</v>
      </c>
      <c r="M144" s="441" t="s">
        <v>383</v>
      </c>
      <c r="N144" s="441" t="s">
        <v>383</v>
      </c>
      <c r="O144" s="444" t="s">
        <v>268</v>
      </c>
      <c r="P144" s="2"/>
    </row>
    <row r="145" spans="1:16" s="6" customFormat="1" ht="12" customHeight="1">
      <c r="A145" s="440" t="s">
        <v>601</v>
      </c>
      <c r="B145" s="441" t="s">
        <v>36</v>
      </c>
      <c r="C145" s="441">
        <v>0</v>
      </c>
      <c r="D145" s="441">
        <v>51</v>
      </c>
      <c r="E145" s="513">
        <v>0</v>
      </c>
      <c r="F145" s="514">
        <v>0.0677</v>
      </c>
      <c r="G145" s="514">
        <v>0.0733</v>
      </c>
      <c r="H145" s="514" t="s">
        <v>168</v>
      </c>
      <c r="I145" s="514" t="s">
        <v>168</v>
      </c>
      <c r="J145" s="514">
        <v>0.035</v>
      </c>
      <c r="K145" s="514">
        <v>0.00059</v>
      </c>
      <c r="L145" s="441" t="s">
        <v>273</v>
      </c>
      <c r="M145" s="441" t="s">
        <v>383</v>
      </c>
      <c r="N145" s="441" t="s">
        <v>383</v>
      </c>
      <c r="O145" s="444" t="s">
        <v>268</v>
      </c>
      <c r="P145" s="2"/>
    </row>
    <row r="146" spans="1:16" s="6" customFormat="1" ht="12" customHeight="1">
      <c r="A146" s="440" t="s">
        <v>867</v>
      </c>
      <c r="B146" s="441" t="s">
        <v>36</v>
      </c>
      <c r="C146" s="441">
        <v>1</v>
      </c>
      <c r="D146" s="441">
        <v>51</v>
      </c>
      <c r="E146" s="513">
        <v>0.0196078431372549</v>
      </c>
      <c r="F146" s="514">
        <v>0.0338</v>
      </c>
      <c r="G146" s="514">
        <v>0.0366</v>
      </c>
      <c r="H146" s="514">
        <v>0.115</v>
      </c>
      <c r="I146" s="514">
        <v>0.115</v>
      </c>
      <c r="J146" s="514">
        <v>0.019</v>
      </c>
      <c r="K146" s="514">
        <v>0.014</v>
      </c>
      <c r="L146" s="441" t="s">
        <v>273</v>
      </c>
      <c r="M146" s="441" t="s">
        <v>383</v>
      </c>
      <c r="N146" s="441" t="s">
        <v>383</v>
      </c>
      <c r="O146" s="444" t="s">
        <v>820</v>
      </c>
      <c r="P146" s="2"/>
    </row>
    <row r="147" spans="1:16" s="6" customFormat="1" ht="12" customHeight="1">
      <c r="A147" s="440" t="s">
        <v>695</v>
      </c>
      <c r="B147" s="441" t="s">
        <v>36</v>
      </c>
      <c r="C147" s="441">
        <v>0</v>
      </c>
      <c r="D147" s="441">
        <v>51</v>
      </c>
      <c r="E147" s="513">
        <v>0</v>
      </c>
      <c r="F147" s="514">
        <v>0.112</v>
      </c>
      <c r="G147" s="514">
        <v>0.121</v>
      </c>
      <c r="H147" s="514" t="s">
        <v>168</v>
      </c>
      <c r="I147" s="514" t="s">
        <v>168</v>
      </c>
      <c r="J147" s="514">
        <v>0.058</v>
      </c>
      <c r="K147" s="514">
        <v>0.00097</v>
      </c>
      <c r="L147" s="441" t="s">
        <v>273</v>
      </c>
      <c r="M147" s="441" t="s">
        <v>383</v>
      </c>
      <c r="N147" s="441" t="s">
        <v>383</v>
      </c>
      <c r="O147" s="444" t="s">
        <v>268</v>
      </c>
      <c r="P147" s="2"/>
    </row>
    <row r="148" spans="1:16" s="6" customFormat="1" ht="12" customHeight="1">
      <c r="A148" s="440" t="s">
        <v>602</v>
      </c>
      <c r="B148" s="441" t="s">
        <v>36</v>
      </c>
      <c r="C148" s="441">
        <v>0</v>
      </c>
      <c r="D148" s="441">
        <v>51</v>
      </c>
      <c r="E148" s="513">
        <v>0</v>
      </c>
      <c r="F148" s="514">
        <v>0.0677</v>
      </c>
      <c r="G148" s="514">
        <v>0.0733</v>
      </c>
      <c r="H148" s="514" t="s">
        <v>168</v>
      </c>
      <c r="I148" s="514" t="s">
        <v>168</v>
      </c>
      <c r="J148" s="514">
        <v>0.035</v>
      </c>
      <c r="K148" s="514">
        <v>0.00059</v>
      </c>
      <c r="L148" s="441" t="s">
        <v>273</v>
      </c>
      <c r="M148" s="441" t="s">
        <v>383</v>
      </c>
      <c r="N148" s="441" t="s">
        <v>383</v>
      </c>
      <c r="O148" s="444" t="s">
        <v>268</v>
      </c>
      <c r="P148" s="2"/>
    </row>
    <row r="149" spans="1:16" s="6" customFormat="1" ht="12" customHeight="1">
      <c r="A149" s="440" t="s">
        <v>603</v>
      </c>
      <c r="B149" s="441" t="s">
        <v>36</v>
      </c>
      <c r="C149" s="441">
        <v>0</v>
      </c>
      <c r="D149" s="441">
        <v>51</v>
      </c>
      <c r="E149" s="513">
        <v>0</v>
      </c>
      <c r="F149" s="514">
        <v>0.0677</v>
      </c>
      <c r="G149" s="514">
        <v>0.0733</v>
      </c>
      <c r="H149" s="514" t="s">
        <v>168</v>
      </c>
      <c r="I149" s="514" t="s">
        <v>168</v>
      </c>
      <c r="J149" s="514">
        <v>0.035</v>
      </c>
      <c r="K149" s="514">
        <v>0.00059</v>
      </c>
      <c r="L149" s="441" t="s">
        <v>273</v>
      </c>
      <c r="M149" s="441" t="s">
        <v>383</v>
      </c>
      <c r="N149" s="441" t="s">
        <v>383</v>
      </c>
      <c r="O149" s="444" t="s">
        <v>268</v>
      </c>
      <c r="P149" s="2"/>
    </row>
    <row r="150" spans="1:16" s="6" customFormat="1" ht="12" customHeight="1">
      <c r="A150" s="440" t="s">
        <v>604</v>
      </c>
      <c r="B150" s="441" t="s">
        <v>36</v>
      </c>
      <c r="C150" s="441">
        <v>0</v>
      </c>
      <c r="D150" s="441">
        <v>51</v>
      </c>
      <c r="E150" s="513">
        <v>0</v>
      </c>
      <c r="F150" s="514">
        <v>0.0677</v>
      </c>
      <c r="G150" s="514">
        <v>0.0733</v>
      </c>
      <c r="H150" s="514" t="s">
        <v>168</v>
      </c>
      <c r="I150" s="514" t="s">
        <v>168</v>
      </c>
      <c r="J150" s="514">
        <v>0.035</v>
      </c>
      <c r="K150" s="514">
        <v>0.00059</v>
      </c>
      <c r="L150" s="441" t="s">
        <v>273</v>
      </c>
      <c r="M150" s="441" t="s">
        <v>383</v>
      </c>
      <c r="N150" s="441" t="s">
        <v>383</v>
      </c>
      <c r="O150" s="444" t="s">
        <v>268</v>
      </c>
      <c r="P150" s="2"/>
    </row>
    <row r="151" spans="1:16" s="6" customFormat="1" ht="12" customHeight="1">
      <c r="A151" s="440" t="s">
        <v>605</v>
      </c>
      <c r="B151" s="441" t="s">
        <v>36</v>
      </c>
      <c r="C151" s="441">
        <v>0</v>
      </c>
      <c r="D151" s="441">
        <v>51</v>
      </c>
      <c r="E151" s="513">
        <v>0</v>
      </c>
      <c r="F151" s="514">
        <v>0.112</v>
      </c>
      <c r="G151" s="514">
        <v>0.121</v>
      </c>
      <c r="H151" s="514" t="s">
        <v>168</v>
      </c>
      <c r="I151" s="514" t="s">
        <v>168</v>
      </c>
      <c r="J151" s="514">
        <v>0.058</v>
      </c>
      <c r="K151" s="514">
        <v>0.00097</v>
      </c>
      <c r="L151" s="441" t="s">
        <v>273</v>
      </c>
      <c r="M151" s="441" t="s">
        <v>383</v>
      </c>
      <c r="N151" s="441" t="s">
        <v>383</v>
      </c>
      <c r="O151" s="444" t="s">
        <v>268</v>
      </c>
      <c r="P151" s="2"/>
    </row>
    <row r="152" spans="1:16" s="6" customFormat="1" ht="12" customHeight="1">
      <c r="A152" s="440" t="s">
        <v>696</v>
      </c>
      <c r="B152" s="441" t="s">
        <v>36</v>
      </c>
      <c r="C152" s="441">
        <v>0</v>
      </c>
      <c r="D152" s="441">
        <v>51</v>
      </c>
      <c r="E152" s="513">
        <v>0</v>
      </c>
      <c r="F152" s="514">
        <v>0.0677</v>
      </c>
      <c r="G152" s="514">
        <v>0.0733</v>
      </c>
      <c r="H152" s="514" t="s">
        <v>168</v>
      </c>
      <c r="I152" s="514" t="s">
        <v>168</v>
      </c>
      <c r="J152" s="514">
        <v>0.035</v>
      </c>
      <c r="K152" s="514">
        <v>0.00059</v>
      </c>
      <c r="L152" s="441" t="s">
        <v>273</v>
      </c>
      <c r="M152" s="441" t="s">
        <v>383</v>
      </c>
      <c r="N152" s="441" t="s">
        <v>383</v>
      </c>
      <c r="O152" s="444" t="s">
        <v>268</v>
      </c>
      <c r="P152" s="2"/>
    </row>
    <row r="153" spans="1:16" s="6" customFormat="1" ht="12" customHeight="1">
      <c r="A153" s="440" t="s">
        <v>606</v>
      </c>
      <c r="B153" s="441" t="s">
        <v>36</v>
      </c>
      <c r="C153" s="441">
        <v>6</v>
      </c>
      <c r="D153" s="441">
        <v>51</v>
      </c>
      <c r="E153" s="513">
        <v>0.11764705882352941</v>
      </c>
      <c r="F153" s="514">
        <v>0.0102</v>
      </c>
      <c r="G153" s="514">
        <v>0.011</v>
      </c>
      <c r="H153" s="514">
        <v>0.0127</v>
      </c>
      <c r="I153" s="514">
        <v>0.127</v>
      </c>
      <c r="J153" s="514">
        <v>0.011</v>
      </c>
      <c r="K153" s="514">
        <v>0.02</v>
      </c>
      <c r="L153" s="441" t="s">
        <v>273</v>
      </c>
      <c r="M153" s="441" t="s">
        <v>383</v>
      </c>
      <c r="N153" s="441" t="s">
        <v>383</v>
      </c>
      <c r="O153" s="444" t="s">
        <v>271</v>
      </c>
      <c r="P153" s="2"/>
    </row>
    <row r="154" spans="1:16" s="6" customFormat="1" ht="12" customHeight="1">
      <c r="A154" s="440" t="s">
        <v>607</v>
      </c>
      <c r="B154" s="441" t="s">
        <v>36</v>
      </c>
      <c r="C154" s="441">
        <v>0</v>
      </c>
      <c r="D154" s="441">
        <v>51</v>
      </c>
      <c r="E154" s="513">
        <v>0</v>
      </c>
      <c r="F154" s="514">
        <v>0.0102</v>
      </c>
      <c r="G154" s="514">
        <v>0.011</v>
      </c>
      <c r="H154" s="514" t="s">
        <v>168</v>
      </c>
      <c r="I154" s="514" t="s">
        <v>168</v>
      </c>
      <c r="J154" s="514">
        <v>0.0053</v>
      </c>
      <c r="K154" s="514">
        <v>9E-05</v>
      </c>
      <c r="L154" s="441" t="s">
        <v>273</v>
      </c>
      <c r="M154" s="441" t="s">
        <v>383</v>
      </c>
      <c r="N154" s="441" t="s">
        <v>383</v>
      </c>
      <c r="O154" s="444" t="s">
        <v>268</v>
      </c>
      <c r="P154" s="2"/>
    </row>
    <row r="155" spans="1:16" s="6" customFormat="1" ht="12" customHeight="1">
      <c r="A155" s="440" t="s">
        <v>870</v>
      </c>
      <c r="B155" s="441" t="s">
        <v>36</v>
      </c>
      <c r="C155" s="441">
        <v>0</v>
      </c>
      <c r="D155" s="441">
        <v>51</v>
      </c>
      <c r="E155" s="513">
        <v>0</v>
      </c>
      <c r="F155" s="514">
        <v>0.0677</v>
      </c>
      <c r="G155" s="514">
        <v>0.0733</v>
      </c>
      <c r="H155" s="514" t="s">
        <v>168</v>
      </c>
      <c r="I155" s="514" t="s">
        <v>168</v>
      </c>
      <c r="J155" s="514">
        <v>0.035</v>
      </c>
      <c r="K155" s="514">
        <v>0.00059</v>
      </c>
      <c r="L155" s="441" t="s">
        <v>273</v>
      </c>
      <c r="M155" s="441" t="s">
        <v>383</v>
      </c>
      <c r="N155" s="441" t="s">
        <v>383</v>
      </c>
      <c r="O155" s="444" t="s">
        <v>268</v>
      </c>
      <c r="P155" s="2"/>
    </row>
    <row r="156" spans="1:16" s="6" customFormat="1" ht="12" customHeight="1">
      <c r="A156" s="440" t="s">
        <v>71</v>
      </c>
      <c r="B156" s="441" t="s">
        <v>36</v>
      </c>
      <c r="C156" s="441">
        <v>0</v>
      </c>
      <c r="D156" s="441">
        <v>51</v>
      </c>
      <c r="E156" s="513">
        <v>0</v>
      </c>
      <c r="F156" s="514">
        <v>0.0677</v>
      </c>
      <c r="G156" s="514">
        <v>0.0733</v>
      </c>
      <c r="H156" s="514" t="s">
        <v>168</v>
      </c>
      <c r="I156" s="514" t="s">
        <v>168</v>
      </c>
      <c r="J156" s="514">
        <v>0.035</v>
      </c>
      <c r="K156" s="514">
        <v>0.00059</v>
      </c>
      <c r="L156" s="441" t="s">
        <v>273</v>
      </c>
      <c r="M156" s="441" t="s">
        <v>59</v>
      </c>
      <c r="N156" s="441" t="s">
        <v>383</v>
      </c>
      <c r="O156" s="444" t="s">
        <v>268</v>
      </c>
      <c r="P156" s="2"/>
    </row>
    <row r="157" spans="1:16" s="6" customFormat="1" ht="12" customHeight="1">
      <c r="A157" s="440" t="s">
        <v>608</v>
      </c>
      <c r="B157" s="441" t="s">
        <v>36</v>
      </c>
      <c r="C157" s="441">
        <v>0</v>
      </c>
      <c r="D157" s="441">
        <v>51</v>
      </c>
      <c r="E157" s="513">
        <v>0</v>
      </c>
      <c r="F157" s="514">
        <v>0.0677</v>
      </c>
      <c r="G157" s="514">
        <v>0.0733</v>
      </c>
      <c r="H157" s="514" t="s">
        <v>168</v>
      </c>
      <c r="I157" s="514" t="s">
        <v>168</v>
      </c>
      <c r="J157" s="514">
        <v>0.035</v>
      </c>
      <c r="K157" s="514">
        <v>0.00059</v>
      </c>
      <c r="L157" s="441" t="s">
        <v>273</v>
      </c>
      <c r="M157" s="441" t="s">
        <v>383</v>
      </c>
      <c r="N157" s="441" t="s">
        <v>383</v>
      </c>
      <c r="O157" s="444" t="s">
        <v>268</v>
      </c>
      <c r="P157" s="2"/>
    </row>
    <row r="158" spans="1:16" s="6" customFormat="1" ht="12" customHeight="1">
      <c r="A158" s="440" t="s">
        <v>609</v>
      </c>
      <c r="B158" s="441" t="s">
        <v>36</v>
      </c>
      <c r="C158" s="441">
        <v>0</v>
      </c>
      <c r="D158" s="441">
        <v>51</v>
      </c>
      <c r="E158" s="513">
        <v>0</v>
      </c>
      <c r="F158" s="514">
        <v>0.0677</v>
      </c>
      <c r="G158" s="514">
        <v>0.0733</v>
      </c>
      <c r="H158" s="514" t="s">
        <v>168</v>
      </c>
      <c r="I158" s="514" t="s">
        <v>168</v>
      </c>
      <c r="J158" s="514">
        <v>0.035</v>
      </c>
      <c r="K158" s="514">
        <v>0.00059</v>
      </c>
      <c r="L158" s="441" t="s">
        <v>273</v>
      </c>
      <c r="M158" s="441" t="s">
        <v>383</v>
      </c>
      <c r="N158" s="441" t="s">
        <v>383</v>
      </c>
      <c r="O158" s="444" t="s">
        <v>268</v>
      </c>
      <c r="P158" s="2"/>
    </row>
    <row r="159" spans="1:16" s="6" customFormat="1" ht="12" customHeight="1">
      <c r="A159" s="440" t="s">
        <v>610</v>
      </c>
      <c r="B159" s="441" t="s">
        <v>36</v>
      </c>
      <c r="C159" s="441">
        <v>0</v>
      </c>
      <c r="D159" s="441">
        <v>51</v>
      </c>
      <c r="E159" s="513">
        <v>0</v>
      </c>
      <c r="F159" s="514">
        <v>0.112</v>
      </c>
      <c r="G159" s="514">
        <v>0.121</v>
      </c>
      <c r="H159" s="514" t="s">
        <v>168</v>
      </c>
      <c r="I159" s="514" t="s">
        <v>168</v>
      </c>
      <c r="J159" s="514">
        <v>0.058</v>
      </c>
      <c r="K159" s="514">
        <v>0.00097</v>
      </c>
      <c r="L159" s="441" t="s">
        <v>273</v>
      </c>
      <c r="M159" s="441" t="s">
        <v>383</v>
      </c>
      <c r="N159" s="441" t="s">
        <v>383</v>
      </c>
      <c r="O159" s="444" t="s">
        <v>268</v>
      </c>
      <c r="P159" s="2"/>
    </row>
    <row r="160" spans="1:16" s="6" customFormat="1" ht="12" customHeight="1">
      <c r="A160" s="440" t="s">
        <v>611</v>
      </c>
      <c r="B160" s="441" t="s">
        <v>36</v>
      </c>
      <c r="C160" s="441">
        <v>0</v>
      </c>
      <c r="D160" s="441">
        <v>51</v>
      </c>
      <c r="E160" s="513">
        <v>0</v>
      </c>
      <c r="F160" s="514">
        <v>0.0677</v>
      </c>
      <c r="G160" s="514">
        <v>0.0733</v>
      </c>
      <c r="H160" s="514" t="s">
        <v>168</v>
      </c>
      <c r="I160" s="514" t="s">
        <v>168</v>
      </c>
      <c r="J160" s="514">
        <v>0.035</v>
      </c>
      <c r="K160" s="514">
        <v>0.00059</v>
      </c>
      <c r="L160" s="441" t="s">
        <v>273</v>
      </c>
      <c r="M160" s="441" t="s">
        <v>383</v>
      </c>
      <c r="N160" s="441" t="s">
        <v>383</v>
      </c>
      <c r="O160" s="444" t="s">
        <v>268</v>
      </c>
      <c r="P160" s="2"/>
    </row>
    <row r="161" spans="1:16" s="6" customFormat="1" ht="12" customHeight="1">
      <c r="A161" s="440" t="s">
        <v>871</v>
      </c>
      <c r="B161" s="441" t="s">
        <v>36</v>
      </c>
      <c r="C161" s="441">
        <v>0</v>
      </c>
      <c r="D161" s="441">
        <v>51</v>
      </c>
      <c r="E161" s="513">
        <v>0</v>
      </c>
      <c r="F161" s="514">
        <v>0.135</v>
      </c>
      <c r="G161" s="514">
        <v>0.147</v>
      </c>
      <c r="H161" s="514" t="s">
        <v>168</v>
      </c>
      <c r="I161" s="514" t="s">
        <v>168</v>
      </c>
      <c r="J161" s="514">
        <v>0.07</v>
      </c>
      <c r="K161" s="514">
        <v>0.0012</v>
      </c>
      <c r="L161" s="441" t="s">
        <v>273</v>
      </c>
      <c r="M161" s="441" t="s">
        <v>383</v>
      </c>
      <c r="N161" s="441" t="s">
        <v>383</v>
      </c>
      <c r="O161" s="444" t="s">
        <v>268</v>
      </c>
      <c r="P161" s="2"/>
    </row>
    <row r="162" spans="1:16" s="6" customFormat="1" ht="12" customHeight="1">
      <c r="A162" s="440" t="s">
        <v>612</v>
      </c>
      <c r="B162" s="441" t="s">
        <v>36</v>
      </c>
      <c r="C162" s="441">
        <v>0</v>
      </c>
      <c r="D162" s="441">
        <v>51</v>
      </c>
      <c r="E162" s="513">
        <v>0</v>
      </c>
      <c r="F162" s="514">
        <v>0.0102</v>
      </c>
      <c r="G162" s="514">
        <v>0.011</v>
      </c>
      <c r="H162" s="514" t="s">
        <v>168</v>
      </c>
      <c r="I162" s="514" t="s">
        <v>168</v>
      </c>
      <c r="J162" s="514">
        <v>0.0053</v>
      </c>
      <c r="K162" s="514">
        <v>9E-05</v>
      </c>
      <c r="L162" s="441" t="s">
        <v>273</v>
      </c>
      <c r="M162" s="441" t="s">
        <v>383</v>
      </c>
      <c r="N162" s="441" t="s">
        <v>383</v>
      </c>
      <c r="O162" s="444" t="s">
        <v>268</v>
      </c>
      <c r="P162" s="2"/>
    </row>
    <row r="163" spans="1:16" s="6" customFormat="1" ht="12" customHeight="1">
      <c r="A163" s="440" t="s">
        <v>613</v>
      </c>
      <c r="B163" s="441" t="s">
        <v>36</v>
      </c>
      <c r="C163" s="441">
        <v>0</v>
      </c>
      <c r="D163" s="441">
        <v>51</v>
      </c>
      <c r="E163" s="513">
        <v>0</v>
      </c>
      <c r="F163" s="514">
        <v>0.0677</v>
      </c>
      <c r="G163" s="514">
        <v>0.0733</v>
      </c>
      <c r="H163" s="514" t="s">
        <v>168</v>
      </c>
      <c r="I163" s="514" t="s">
        <v>168</v>
      </c>
      <c r="J163" s="514">
        <v>0.035</v>
      </c>
      <c r="K163" s="514">
        <v>0.00059</v>
      </c>
      <c r="L163" s="441" t="s">
        <v>273</v>
      </c>
      <c r="M163" s="441" t="s">
        <v>383</v>
      </c>
      <c r="N163" s="441" t="s">
        <v>383</v>
      </c>
      <c r="O163" s="444" t="s">
        <v>268</v>
      </c>
      <c r="P163" s="2"/>
    </row>
    <row r="164" spans="1:16" s="6" customFormat="1" ht="12" customHeight="1">
      <c r="A164" s="440" t="s">
        <v>614</v>
      </c>
      <c r="B164" s="441" t="s">
        <v>36</v>
      </c>
      <c r="C164" s="441">
        <v>0</v>
      </c>
      <c r="D164" s="441">
        <v>51</v>
      </c>
      <c r="E164" s="513">
        <v>0</v>
      </c>
      <c r="F164" s="514">
        <v>0.0677</v>
      </c>
      <c r="G164" s="514">
        <v>0.0733</v>
      </c>
      <c r="H164" s="514" t="s">
        <v>168</v>
      </c>
      <c r="I164" s="514" t="s">
        <v>168</v>
      </c>
      <c r="J164" s="514">
        <v>0.035</v>
      </c>
      <c r="K164" s="514">
        <v>0.00059</v>
      </c>
      <c r="L164" s="441" t="s">
        <v>273</v>
      </c>
      <c r="M164" s="441" t="s">
        <v>59</v>
      </c>
      <c r="N164" s="441" t="s">
        <v>383</v>
      </c>
      <c r="O164" s="444" t="s">
        <v>268</v>
      </c>
      <c r="P164" s="2"/>
    </row>
    <row r="165" spans="1:16" s="6" customFormat="1" ht="12" customHeight="1">
      <c r="A165" s="440" t="s">
        <v>615</v>
      </c>
      <c r="B165" s="441" t="s">
        <v>36</v>
      </c>
      <c r="C165" s="441">
        <v>0</v>
      </c>
      <c r="D165" s="441">
        <v>51</v>
      </c>
      <c r="E165" s="513">
        <v>0</v>
      </c>
      <c r="F165" s="514">
        <v>0.0677</v>
      </c>
      <c r="G165" s="514">
        <v>0.0733</v>
      </c>
      <c r="H165" s="514" t="s">
        <v>168</v>
      </c>
      <c r="I165" s="514" t="s">
        <v>168</v>
      </c>
      <c r="J165" s="514">
        <v>0.035</v>
      </c>
      <c r="K165" s="514">
        <v>0.00059</v>
      </c>
      <c r="L165" s="441" t="s">
        <v>273</v>
      </c>
      <c r="M165" s="441" t="s">
        <v>383</v>
      </c>
      <c r="N165" s="441" t="s">
        <v>383</v>
      </c>
      <c r="O165" s="444" t="s">
        <v>268</v>
      </c>
      <c r="P165" s="2"/>
    </row>
    <row r="166" spans="1:16" s="6" customFormat="1" ht="12" customHeight="1">
      <c r="A166" s="440" t="s">
        <v>616</v>
      </c>
      <c r="B166" s="441" t="s">
        <v>36</v>
      </c>
      <c r="C166" s="441">
        <v>0</v>
      </c>
      <c r="D166" s="441">
        <v>51</v>
      </c>
      <c r="E166" s="513">
        <v>0</v>
      </c>
      <c r="F166" s="514">
        <v>0.112</v>
      </c>
      <c r="G166" s="514">
        <v>0.121</v>
      </c>
      <c r="H166" s="514" t="s">
        <v>168</v>
      </c>
      <c r="I166" s="514" t="s">
        <v>168</v>
      </c>
      <c r="J166" s="514">
        <v>0.058</v>
      </c>
      <c r="K166" s="514">
        <v>0.00097</v>
      </c>
      <c r="L166" s="441" t="s">
        <v>273</v>
      </c>
      <c r="M166" s="441" t="s">
        <v>383</v>
      </c>
      <c r="N166" s="441" t="s">
        <v>383</v>
      </c>
      <c r="O166" s="444" t="s">
        <v>268</v>
      </c>
      <c r="P166" s="2"/>
    </row>
    <row r="167" spans="1:16" s="133" customFormat="1" ht="12" customHeight="1">
      <c r="A167" s="440" t="s">
        <v>617</v>
      </c>
      <c r="B167" s="441" t="s">
        <v>36</v>
      </c>
      <c r="C167" s="441">
        <v>0</v>
      </c>
      <c r="D167" s="441">
        <v>51</v>
      </c>
      <c r="E167" s="513">
        <v>0</v>
      </c>
      <c r="F167" s="514">
        <v>0.0677</v>
      </c>
      <c r="G167" s="514">
        <v>0.0733</v>
      </c>
      <c r="H167" s="514" t="s">
        <v>168</v>
      </c>
      <c r="I167" s="514" t="s">
        <v>168</v>
      </c>
      <c r="J167" s="514">
        <v>0.035</v>
      </c>
      <c r="K167" s="514">
        <v>0.00059</v>
      </c>
      <c r="L167" s="441" t="s">
        <v>273</v>
      </c>
      <c r="M167" s="441" t="s">
        <v>383</v>
      </c>
      <c r="N167" s="441" t="s">
        <v>383</v>
      </c>
      <c r="O167" s="444" t="s">
        <v>268</v>
      </c>
      <c r="P167" s="2"/>
    </row>
    <row r="168" spans="1:16" s="6" customFormat="1" ht="12" customHeight="1">
      <c r="A168" s="440" t="s">
        <v>872</v>
      </c>
      <c r="B168" s="441" t="s">
        <v>36</v>
      </c>
      <c r="C168" s="441">
        <v>0</v>
      </c>
      <c r="D168" s="441">
        <v>51</v>
      </c>
      <c r="E168" s="513">
        <v>0</v>
      </c>
      <c r="F168" s="514">
        <v>0.112</v>
      </c>
      <c r="G168" s="514">
        <v>0.121</v>
      </c>
      <c r="H168" s="514" t="s">
        <v>168</v>
      </c>
      <c r="I168" s="514" t="s">
        <v>168</v>
      </c>
      <c r="J168" s="514">
        <v>0.058</v>
      </c>
      <c r="K168" s="514">
        <v>0.00097</v>
      </c>
      <c r="L168" s="441" t="s">
        <v>273</v>
      </c>
      <c r="M168" s="441" t="s">
        <v>383</v>
      </c>
      <c r="N168" s="441" t="s">
        <v>383</v>
      </c>
      <c r="O168" s="444" t="s">
        <v>268</v>
      </c>
      <c r="P168" s="2"/>
    </row>
    <row r="169" spans="1:16" s="6" customFormat="1" ht="12" customHeight="1">
      <c r="A169" s="440" t="s">
        <v>618</v>
      </c>
      <c r="B169" s="441" t="s">
        <v>36</v>
      </c>
      <c r="C169" s="441">
        <v>0</v>
      </c>
      <c r="D169" s="441">
        <v>51</v>
      </c>
      <c r="E169" s="513">
        <v>0</v>
      </c>
      <c r="F169" s="514">
        <v>0.0677</v>
      </c>
      <c r="G169" s="514">
        <v>0.0733</v>
      </c>
      <c r="H169" s="514" t="s">
        <v>168</v>
      </c>
      <c r="I169" s="514" t="s">
        <v>168</v>
      </c>
      <c r="J169" s="514">
        <v>0.035</v>
      </c>
      <c r="K169" s="514">
        <v>0.00059</v>
      </c>
      <c r="L169" s="441" t="s">
        <v>273</v>
      </c>
      <c r="M169" s="441" t="s">
        <v>383</v>
      </c>
      <c r="N169" s="441" t="s">
        <v>383</v>
      </c>
      <c r="O169" s="444" t="s">
        <v>268</v>
      </c>
      <c r="P169" s="2"/>
    </row>
    <row r="170" spans="1:16" s="6" customFormat="1" ht="12" customHeight="1">
      <c r="A170" s="440" t="s">
        <v>619</v>
      </c>
      <c r="B170" s="441" t="s">
        <v>36</v>
      </c>
      <c r="C170" s="441">
        <v>0</v>
      </c>
      <c r="D170" s="441">
        <v>51</v>
      </c>
      <c r="E170" s="513">
        <v>0</v>
      </c>
      <c r="F170" s="514">
        <v>0.0677</v>
      </c>
      <c r="G170" s="514">
        <v>0.0733</v>
      </c>
      <c r="H170" s="514" t="s">
        <v>168</v>
      </c>
      <c r="I170" s="514" t="s">
        <v>168</v>
      </c>
      <c r="J170" s="514">
        <v>0.035</v>
      </c>
      <c r="K170" s="514">
        <v>0.00059</v>
      </c>
      <c r="L170" s="441" t="s">
        <v>273</v>
      </c>
      <c r="M170" s="441" t="s">
        <v>383</v>
      </c>
      <c r="N170" s="441" t="s">
        <v>383</v>
      </c>
      <c r="O170" s="444" t="s">
        <v>268</v>
      </c>
      <c r="P170" s="2"/>
    </row>
    <row r="171" spans="1:16" s="6" customFormat="1" ht="12" customHeight="1">
      <c r="A171" s="440" t="s">
        <v>621</v>
      </c>
      <c r="B171" s="441" t="s">
        <v>36</v>
      </c>
      <c r="C171" s="441">
        <v>0</v>
      </c>
      <c r="D171" s="441">
        <v>51</v>
      </c>
      <c r="E171" s="513">
        <v>0</v>
      </c>
      <c r="F171" s="514">
        <v>0.0677</v>
      </c>
      <c r="G171" s="514">
        <v>0.0733</v>
      </c>
      <c r="H171" s="514" t="s">
        <v>168</v>
      </c>
      <c r="I171" s="514" t="s">
        <v>168</v>
      </c>
      <c r="J171" s="514">
        <v>0.035</v>
      </c>
      <c r="K171" s="514">
        <v>0.00059</v>
      </c>
      <c r="L171" s="441" t="s">
        <v>273</v>
      </c>
      <c r="M171" s="441" t="s">
        <v>383</v>
      </c>
      <c r="N171" s="441" t="s">
        <v>383</v>
      </c>
      <c r="O171" s="444" t="s">
        <v>268</v>
      </c>
      <c r="P171" s="2"/>
    </row>
    <row r="172" spans="1:16" s="6" customFormat="1" ht="12" customHeight="1">
      <c r="A172" s="440" t="s">
        <v>868</v>
      </c>
      <c r="B172" s="441" t="s">
        <v>36</v>
      </c>
      <c r="C172" s="441">
        <v>0</v>
      </c>
      <c r="D172" s="441">
        <v>51</v>
      </c>
      <c r="E172" s="513">
        <v>0</v>
      </c>
      <c r="F172" s="514">
        <v>0.112</v>
      </c>
      <c r="G172" s="514">
        <v>0.121</v>
      </c>
      <c r="H172" s="514" t="s">
        <v>168</v>
      </c>
      <c r="I172" s="514" t="s">
        <v>168</v>
      </c>
      <c r="J172" s="514">
        <v>0.058</v>
      </c>
      <c r="K172" s="514">
        <v>0.00097</v>
      </c>
      <c r="L172" s="441" t="s">
        <v>273</v>
      </c>
      <c r="M172" s="441" t="s">
        <v>383</v>
      </c>
      <c r="N172" s="441" t="s">
        <v>383</v>
      </c>
      <c r="O172" s="444" t="s">
        <v>268</v>
      </c>
      <c r="P172" s="2"/>
    </row>
    <row r="173" spans="1:16" s="6" customFormat="1" ht="12" customHeight="1">
      <c r="A173" s="440" t="s">
        <v>869</v>
      </c>
      <c r="B173" s="441" t="s">
        <v>36</v>
      </c>
      <c r="C173" s="441">
        <v>0</v>
      </c>
      <c r="D173" s="441">
        <v>51</v>
      </c>
      <c r="E173" s="513">
        <v>0</v>
      </c>
      <c r="F173" s="514">
        <v>0.112</v>
      </c>
      <c r="G173" s="514">
        <v>0.121</v>
      </c>
      <c r="H173" s="514" t="s">
        <v>168</v>
      </c>
      <c r="I173" s="514" t="s">
        <v>168</v>
      </c>
      <c r="J173" s="514">
        <v>0.058</v>
      </c>
      <c r="K173" s="514">
        <v>0.00097</v>
      </c>
      <c r="L173" s="441" t="s">
        <v>273</v>
      </c>
      <c r="M173" s="441" t="s">
        <v>383</v>
      </c>
      <c r="N173" s="441" t="s">
        <v>383</v>
      </c>
      <c r="O173" s="444" t="s">
        <v>268</v>
      </c>
      <c r="P173" s="2"/>
    </row>
    <row r="174" spans="1:16" s="6" customFormat="1" ht="12" customHeight="1">
      <c r="A174" s="440" t="s">
        <v>69</v>
      </c>
      <c r="B174" s="441" t="s">
        <v>36</v>
      </c>
      <c r="C174" s="441">
        <v>1</v>
      </c>
      <c r="D174" s="441">
        <v>51</v>
      </c>
      <c r="E174" s="513">
        <v>0.0196078431372549</v>
      </c>
      <c r="F174" s="514">
        <v>0.112</v>
      </c>
      <c r="G174" s="514">
        <v>0.121</v>
      </c>
      <c r="H174" s="514">
        <v>0.387</v>
      </c>
      <c r="I174" s="514">
        <v>0.387</v>
      </c>
      <c r="J174" s="514">
        <v>0.064</v>
      </c>
      <c r="K174" s="514">
        <v>0.046</v>
      </c>
      <c r="L174" s="441" t="s">
        <v>273</v>
      </c>
      <c r="M174" s="441" t="s">
        <v>383</v>
      </c>
      <c r="N174" s="441" t="s">
        <v>383</v>
      </c>
      <c r="O174" s="444" t="s">
        <v>820</v>
      </c>
      <c r="P174" s="2"/>
    </row>
    <row r="175" spans="1:16" s="6" customFormat="1" ht="12" customHeight="1">
      <c r="A175" s="440" t="s">
        <v>863</v>
      </c>
      <c r="B175" s="441" t="s">
        <v>36</v>
      </c>
      <c r="C175" s="441">
        <v>0</v>
      </c>
      <c r="D175" s="441">
        <v>51</v>
      </c>
      <c r="E175" s="513">
        <v>0</v>
      </c>
      <c r="F175" s="514">
        <v>0.0677</v>
      </c>
      <c r="G175" s="514">
        <v>0.0733</v>
      </c>
      <c r="H175" s="514" t="s">
        <v>168</v>
      </c>
      <c r="I175" s="514" t="s">
        <v>168</v>
      </c>
      <c r="J175" s="514">
        <v>0.035</v>
      </c>
      <c r="K175" s="514">
        <v>0.00059</v>
      </c>
      <c r="L175" s="441" t="s">
        <v>273</v>
      </c>
      <c r="M175" s="441" t="s">
        <v>383</v>
      </c>
      <c r="N175" s="441" t="s">
        <v>383</v>
      </c>
      <c r="O175" s="444" t="s">
        <v>268</v>
      </c>
      <c r="P175" s="2"/>
    </row>
    <row r="176" spans="1:16" s="6" customFormat="1" ht="12" customHeight="1">
      <c r="A176" s="440" t="s">
        <v>622</v>
      </c>
      <c r="B176" s="441" t="s">
        <v>36</v>
      </c>
      <c r="C176" s="441">
        <v>0</v>
      </c>
      <c r="D176" s="441">
        <v>51</v>
      </c>
      <c r="E176" s="513">
        <v>0</v>
      </c>
      <c r="F176" s="514">
        <v>0.0677</v>
      </c>
      <c r="G176" s="514">
        <v>0.0733</v>
      </c>
      <c r="H176" s="514" t="s">
        <v>168</v>
      </c>
      <c r="I176" s="514" t="s">
        <v>168</v>
      </c>
      <c r="J176" s="514">
        <v>0.035</v>
      </c>
      <c r="K176" s="514">
        <v>0.00059</v>
      </c>
      <c r="L176" s="441" t="s">
        <v>273</v>
      </c>
      <c r="M176" s="441" t="s">
        <v>383</v>
      </c>
      <c r="N176" s="441" t="s">
        <v>383</v>
      </c>
      <c r="O176" s="444" t="s">
        <v>268</v>
      </c>
      <c r="P176" s="2"/>
    </row>
    <row r="177" spans="1:16" s="15" customFormat="1" ht="12" customHeight="1">
      <c r="A177" s="511" t="s">
        <v>702</v>
      </c>
      <c r="B177" s="511"/>
      <c r="C177" s="511"/>
      <c r="D177" s="511"/>
      <c r="E177" s="511"/>
      <c r="F177" s="512"/>
      <c r="G177" s="512"/>
      <c r="H177" s="512"/>
      <c r="I177" s="512"/>
      <c r="J177" s="516"/>
      <c r="K177" s="516"/>
      <c r="L177" s="511"/>
      <c r="M177" s="511"/>
      <c r="N177" s="511"/>
      <c r="O177" s="511"/>
      <c r="P177" s="337"/>
    </row>
    <row r="178" spans="1:16" s="6" customFormat="1" ht="12" customHeight="1">
      <c r="A178" s="440" t="s">
        <v>589</v>
      </c>
      <c r="B178" s="441" t="s">
        <v>36</v>
      </c>
      <c r="C178" s="441">
        <v>1</v>
      </c>
      <c r="D178" s="441">
        <v>52</v>
      </c>
      <c r="E178" s="513">
        <v>0.019230769230769232</v>
      </c>
      <c r="F178" s="514">
        <v>0.00169</v>
      </c>
      <c r="G178" s="514">
        <v>0.00183</v>
      </c>
      <c r="H178" s="514">
        <v>0.00209</v>
      </c>
      <c r="I178" s="514">
        <v>0.00209</v>
      </c>
      <c r="J178" s="514">
        <v>0.0009</v>
      </c>
      <c r="K178" s="514">
        <v>0.00017</v>
      </c>
      <c r="L178" s="441" t="s">
        <v>273</v>
      </c>
      <c r="M178" s="441" t="s">
        <v>383</v>
      </c>
      <c r="N178" s="441" t="s">
        <v>59</v>
      </c>
      <c r="O178" s="444" t="s">
        <v>922</v>
      </c>
      <c r="P178" s="2"/>
    </row>
    <row r="179" spans="1:16" s="6" customFormat="1" ht="12" customHeight="1">
      <c r="A179" s="440" t="s">
        <v>590</v>
      </c>
      <c r="B179" s="441" t="s">
        <v>36</v>
      </c>
      <c r="C179" s="441">
        <v>1</v>
      </c>
      <c r="D179" s="441">
        <v>52</v>
      </c>
      <c r="E179" s="513">
        <v>0.019230769230769232</v>
      </c>
      <c r="F179" s="514">
        <v>0.00169</v>
      </c>
      <c r="G179" s="514">
        <v>0.00183</v>
      </c>
      <c r="H179" s="514">
        <v>0.00206</v>
      </c>
      <c r="I179" s="514">
        <v>0.00206</v>
      </c>
      <c r="J179" s="514">
        <v>0.0009</v>
      </c>
      <c r="K179" s="514">
        <v>0.00016</v>
      </c>
      <c r="L179" s="441" t="s">
        <v>273</v>
      </c>
      <c r="M179" s="441" t="s">
        <v>383</v>
      </c>
      <c r="N179" s="441" t="s">
        <v>59</v>
      </c>
      <c r="O179" s="444" t="s">
        <v>922</v>
      </c>
      <c r="P179" s="2"/>
    </row>
    <row r="180" spans="1:16" s="6" customFormat="1" ht="12" customHeight="1">
      <c r="A180" s="440" t="s">
        <v>593</v>
      </c>
      <c r="B180" s="441" t="s">
        <v>36</v>
      </c>
      <c r="C180" s="441">
        <v>8</v>
      </c>
      <c r="D180" s="441">
        <v>52</v>
      </c>
      <c r="E180" s="513">
        <v>0.15384615384615385</v>
      </c>
      <c r="F180" s="514">
        <v>0.00169</v>
      </c>
      <c r="G180" s="514">
        <v>0.00183</v>
      </c>
      <c r="H180" s="514">
        <v>0.0019</v>
      </c>
      <c r="I180" s="514">
        <v>0.00599</v>
      </c>
      <c r="J180" s="514">
        <v>0.0012</v>
      </c>
      <c r="K180" s="514">
        <v>0.00091</v>
      </c>
      <c r="L180" s="441" t="s">
        <v>273</v>
      </c>
      <c r="M180" s="441" t="s">
        <v>383</v>
      </c>
      <c r="N180" s="441" t="s">
        <v>59</v>
      </c>
      <c r="O180" s="444" t="s">
        <v>271</v>
      </c>
      <c r="P180" s="2"/>
    </row>
    <row r="181" spans="1:16" s="6" customFormat="1" ht="12" customHeight="1">
      <c r="A181" s="440" t="s">
        <v>73</v>
      </c>
      <c r="B181" s="441" t="s">
        <v>36</v>
      </c>
      <c r="C181" s="441">
        <v>8</v>
      </c>
      <c r="D181" s="441">
        <v>52</v>
      </c>
      <c r="E181" s="513">
        <v>0.15384615384615385</v>
      </c>
      <c r="F181" s="514">
        <v>0.00169</v>
      </c>
      <c r="G181" s="514">
        <v>0.00183</v>
      </c>
      <c r="H181" s="514">
        <v>0.00225</v>
      </c>
      <c r="I181" s="514">
        <v>0.0576</v>
      </c>
      <c r="J181" s="514">
        <v>0.0026</v>
      </c>
      <c r="K181" s="514">
        <v>0.0082</v>
      </c>
      <c r="L181" s="441" t="s">
        <v>273</v>
      </c>
      <c r="M181" s="441" t="s">
        <v>383</v>
      </c>
      <c r="N181" s="441" t="s">
        <v>59</v>
      </c>
      <c r="O181" s="444" t="s">
        <v>271</v>
      </c>
      <c r="P181" s="2"/>
    </row>
    <row r="182" spans="1:16" s="6" customFormat="1" ht="12" customHeight="1">
      <c r="A182" s="440" t="s">
        <v>77</v>
      </c>
      <c r="B182" s="441" t="s">
        <v>36</v>
      </c>
      <c r="C182" s="441">
        <v>18</v>
      </c>
      <c r="D182" s="441">
        <v>52</v>
      </c>
      <c r="E182" s="513">
        <v>0.34615384615384615</v>
      </c>
      <c r="F182" s="514">
        <v>0.00169</v>
      </c>
      <c r="G182" s="514">
        <v>0.00182</v>
      </c>
      <c r="H182" s="514">
        <v>0.00185</v>
      </c>
      <c r="I182" s="514">
        <v>0.0585</v>
      </c>
      <c r="J182" s="514">
        <v>0.0038</v>
      </c>
      <c r="K182" s="514">
        <v>0.0091</v>
      </c>
      <c r="L182" s="441" t="s">
        <v>273</v>
      </c>
      <c r="M182" s="441" t="s">
        <v>59</v>
      </c>
      <c r="N182" s="441" t="s">
        <v>59</v>
      </c>
      <c r="O182" s="444" t="s">
        <v>703</v>
      </c>
      <c r="P182" s="2"/>
    </row>
    <row r="183" spans="1:16" s="6" customFormat="1" ht="12" customHeight="1">
      <c r="A183" s="440" t="s">
        <v>75</v>
      </c>
      <c r="B183" s="441" t="s">
        <v>36</v>
      </c>
      <c r="C183" s="441">
        <v>21</v>
      </c>
      <c r="D183" s="441">
        <v>52</v>
      </c>
      <c r="E183" s="513">
        <v>0.40384615384615385</v>
      </c>
      <c r="F183" s="514">
        <v>0.0017</v>
      </c>
      <c r="G183" s="514">
        <v>0.00183</v>
      </c>
      <c r="H183" s="514">
        <v>0.0022</v>
      </c>
      <c r="I183" s="514">
        <v>0.129</v>
      </c>
      <c r="J183" s="514">
        <v>0.0083</v>
      </c>
      <c r="K183" s="514">
        <v>0.021</v>
      </c>
      <c r="L183" s="441" t="s">
        <v>273</v>
      </c>
      <c r="M183" s="441" t="s">
        <v>383</v>
      </c>
      <c r="N183" s="441" t="s">
        <v>59</v>
      </c>
      <c r="O183" s="444" t="s">
        <v>271</v>
      </c>
      <c r="P183" s="2"/>
    </row>
    <row r="184" spans="1:16" s="6" customFormat="1" ht="12" customHeight="1">
      <c r="A184" s="440" t="s">
        <v>465</v>
      </c>
      <c r="B184" s="441" t="s">
        <v>36</v>
      </c>
      <c r="C184" s="441">
        <v>8</v>
      </c>
      <c r="D184" s="441">
        <v>52</v>
      </c>
      <c r="E184" s="513">
        <v>0.15384615384615385</v>
      </c>
      <c r="F184" s="514">
        <v>0.00169</v>
      </c>
      <c r="G184" s="514">
        <v>0.00183</v>
      </c>
      <c r="H184" s="514">
        <v>0.00224</v>
      </c>
      <c r="I184" s="514">
        <v>0.0295</v>
      </c>
      <c r="J184" s="514">
        <v>0.0019</v>
      </c>
      <c r="K184" s="514">
        <v>0.0042</v>
      </c>
      <c r="L184" s="441" t="s">
        <v>273</v>
      </c>
      <c r="M184" s="441" t="s">
        <v>383</v>
      </c>
      <c r="N184" s="441" t="s">
        <v>59</v>
      </c>
      <c r="O184" s="444" t="s">
        <v>271</v>
      </c>
      <c r="P184" s="2"/>
    </row>
    <row r="185" spans="1:16" s="6" customFormat="1" ht="12" customHeight="1">
      <c r="A185" s="440" t="s">
        <v>76</v>
      </c>
      <c r="B185" s="441" t="s">
        <v>36</v>
      </c>
      <c r="C185" s="441">
        <v>6</v>
      </c>
      <c r="D185" s="441">
        <v>52</v>
      </c>
      <c r="E185" s="513">
        <v>0.11538461538461539</v>
      </c>
      <c r="F185" s="514">
        <v>0.00169</v>
      </c>
      <c r="G185" s="514">
        <v>0.00182</v>
      </c>
      <c r="H185" s="514">
        <v>0.00229</v>
      </c>
      <c r="I185" s="514">
        <v>0.00658</v>
      </c>
      <c r="J185" s="514">
        <v>0.0012</v>
      </c>
      <c r="K185" s="514">
        <v>0.0011</v>
      </c>
      <c r="L185" s="441" t="s">
        <v>273</v>
      </c>
      <c r="M185" s="441" t="s">
        <v>383</v>
      </c>
      <c r="N185" s="441" t="s">
        <v>59</v>
      </c>
      <c r="O185" s="444" t="s">
        <v>271</v>
      </c>
      <c r="P185" s="2"/>
    </row>
    <row r="186" spans="1:16" s="6" customFormat="1" ht="12" customHeight="1">
      <c r="A186" s="440" t="s">
        <v>74</v>
      </c>
      <c r="B186" s="441" t="s">
        <v>36</v>
      </c>
      <c r="C186" s="441">
        <v>17</v>
      </c>
      <c r="D186" s="441">
        <v>52</v>
      </c>
      <c r="E186" s="513">
        <v>0.3269230769230769</v>
      </c>
      <c r="F186" s="514">
        <v>0.00169</v>
      </c>
      <c r="G186" s="514">
        <v>0.00182</v>
      </c>
      <c r="H186" s="514">
        <v>0.00231</v>
      </c>
      <c r="I186" s="514">
        <v>0.0904</v>
      </c>
      <c r="J186" s="514">
        <v>0.0057</v>
      </c>
      <c r="K186" s="514">
        <v>0.014</v>
      </c>
      <c r="L186" s="441" t="s">
        <v>273</v>
      </c>
      <c r="M186" s="441" t="s">
        <v>383</v>
      </c>
      <c r="N186" s="441" t="s">
        <v>59</v>
      </c>
      <c r="O186" s="444" t="s">
        <v>271</v>
      </c>
      <c r="P186" s="2"/>
    </row>
    <row r="187" spans="1:16" s="6" customFormat="1" ht="12" customHeight="1">
      <c r="A187" s="440" t="s">
        <v>341</v>
      </c>
      <c r="B187" s="441" t="s">
        <v>36</v>
      </c>
      <c r="C187" s="441">
        <v>4</v>
      </c>
      <c r="D187" s="441">
        <v>52</v>
      </c>
      <c r="E187" s="513">
        <v>0.07692307692307693</v>
      </c>
      <c r="F187" s="514">
        <v>0.00169</v>
      </c>
      <c r="G187" s="514">
        <v>0.00182</v>
      </c>
      <c r="H187" s="514">
        <v>0.00208</v>
      </c>
      <c r="I187" s="514">
        <v>0.0587</v>
      </c>
      <c r="J187" s="514">
        <v>0.0023</v>
      </c>
      <c r="K187" s="514">
        <v>0.0082</v>
      </c>
      <c r="L187" s="441" t="s">
        <v>273</v>
      </c>
      <c r="M187" s="441" t="s">
        <v>383</v>
      </c>
      <c r="N187" s="441" t="s">
        <v>59</v>
      </c>
      <c r="O187" s="444" t="s">
        <v>271</v>
      </c>
      <c r="P187" s="2"/>
    </row>
    <row r="188" spans="1:16" s="6" customFormat="1" ht="12" customHeight="1">
      <c r="A188" s="440" t="s">
        <v>78</v>
      </c>
      <c r="B188" s="441" t="s">
        <v>36</v>
      </c>
      <c r="C188" s="441">
        <v>5</v>
      </c>
      <c r="D188" s="441">
        <v>52</v>
      </c>
      <c r="E188" s="513">
        <v>0.09615384615384616</v>
      </c>
      <c r="F188" s="514">
        <v>0.00169</v>
      </c>
      <c r="G188" s="514">
        <v>0.00183</v>
      </c>
      <c r="H188" s="514">
        <v>0.00195</v>
      </c>
      <c r="I188" s="514">
        <v>0.0311</v>
      </c>
      <c r="J188" s="514">
        <v>0.0017</v>
      </c>
      <c r="K188" s="514">
        <v>0.0043</v>
      </c>
      <c r="L188" s="441" t="s">
        <v>273</v>
      </c>
      <c r="M188" s="441" t="s">
        <v>383</v>
      </c>
      <c r="N188" s="441" t="s">
        <v>59</v>
      </c>
      <c r="O188" s="444" t="s">
        <v>271</v>
      </c>
      <c r="P188" s="2"/>
    </row>
    <row r="189" spans="1:16" s="6" customFormat="1" ht="12" customHeight="1">
      <c r="A189" s="440" t="s">
        <v>620</v>
      </c>
      <c r="B189" s="441" t="s">
        <v>36</v>
      </c>
      <c r="C189" s="441">
        <v>17</v>
      </c>
      <c r="D189" s="441">
        <v>52</v>
      </c>
      <c r="E189" s="513">
        <v>0.3269230769230769</v>
      </c>
      <c r="F189" s="514">
        <v>0.0017</v>
      </c>
      <c r="G189" s="514">
        <v>0.00183</v>
      </c>
      <c r="H189" s="514">
        <v>0.0022</v>
      </c>
      <c r="I189" s="514">
        <v>0.0343</v>
      </c>
      <c r="J189" s="514">
        <v>0.0035</v>
      </c>
      <c r="K189" s="514">
        <v>0.0064</v>
      </c>
      <c r="L189" s="441" t="s">
        <v>273</v>
      </c>
      <c r="M189" s="441" t="s">
        <v>383</v>
      </c>
      <c r="N189" s="441" t="s">
        <v>59</v>
      </c>
      <c r="O189" s="444" t="s">
        <v>271</v>
      </c>
      <c r="P189" s="2"/>
    </row>
    <row r="190" spans="1:16" s="6" customFormat="1" ht="12" customHeight="1">
      <c r="A190" s="440" t="s">
        <v>70</v>
      </c>
      <c r="B190" s="441" t="s">
        <v>36</v>
      </c>
      <c r="C190" s="441">
        <v>22</v>
      </c>
      <c r="D190" s="441">
        <v>52</v>
      </c>
      <c r="E190" s="513">
        <v>0.4230769230769231</v>
      </c>
      <c r="F190" s="514">
        <v>0.0017</v>
      </c>
      <c r="G190" s="514">
        <v>0.00182</v>
      </c>
      <c r="H190" s="514">
        <v>0.00209</v>
      </c>
      <c r="I190" s="514">
        <v>0.12</v>
      </c>
      <c r="J190" s="514">
        <v>0.008</v>
      </c>
      <c r="K190" s="514">
        <v>0.019</v>
      </c>
      <c r="L190" s="441" t="s">
        <v>273</v>
      </c>
      <c r="M190" s="441" t="s">
        <v>383</v>
      </c>
      <c r="N190" s="441" t="s">
        <v>59</v>
      </c>
      <c r="O190" s="444" t="s">
        <v>271</v>
      </c>
      <c r="P190" s="2"/>
    </row>
    <row r="191" spans="1:16" s="15" customFormat="1" ht="12" customHeight="1">
      <c r="A191" s="511" t="s">
        <v>697</v>
      </c>
      <c r="B191" s="511"/>
      <c r="C191" s="511"/>
      <c r="D191" s="511"/>
      <c r="E191" s="511"/>
      <c r="F191" s="512"/>
      <c r="G191" s="512"/>
      <c r="H191" s="512"/>
      <c r="I191" s="512"/>
      <c r="J191" s="516"/>
      <c r="K191" s="516"/>
      <c r="L191" s="511"/>
      <c r="M191" s="511"/>
      <c r="N191" s="511"/>
      <c r="O191" s="511"/>
      <c r="P191" s="337"/>
    </row>
    <row r="192" spans="1:16" s="6" customFormat="1" ht="12" customHeight="1">
      <c r="A192" s="440" t="s">
        <v>873</v>
      </c>
      <c r="B192" s="441" t="s">
        <v>36</v>
      </c>
      <c r="C192" s="441">
        <v>35</v>
      </c>
      <c r="D192" s="441">
        <v>36</v>
      </c>
      <c r="E192" s="513">
        <v>0.9722222222222222</v>
      </c>
      <c r="F192" s="514">
        <v>2.1000000000000002E-06</v>
      </c>
      <c r="G192" s="514">
        <v>2.1000000000000002E-06</v>
      </c>
      <c r="H192" s="514">
        <v>2.2E-06</v>
      </c>
      <c r="I192" s="514">
        <v>0.00071</v>
      </c>
      <c r="J192" s="514">
        <v>9.3E-05</v>
      </c>
      <c r="K192" s="514">
        <v>0.00017</v>
      </c>
      <c r="L192" s="441" t="s">
        <v>273</v>
      </c>
      <c r="M192" s="441" t="s">
        <v>59</v>
      </c>
      <c r="N192" s="441" t="s">
        <v>383</v>
      </c>
      <c r="O192" s="444" t="s">
        <v>403</v>
      </c>
      <c r="P192" s="2"/>
    </row>
    <row r="193" spans="1:16" s="6" customFormat="1" ht="12" customHeight="1">
      <c r="A193" s="440" t="s">
        <v>874</v>
      </c>
      <c r="B193" s="441" t="s">
        <v>36</v>
      </c>
      <c r="C193" s="441">
        <v>26</v>
      </c>
      <c r="D193" s="441">
        <v>36</v>
      </c>
      <c r="E193" s="513">
        <v>0.7222222222222222</v>
      </c>
      <c r="F193" s="514">
        <v>1.8999999999999998E-06</v>
      </c>
      <c r="G193" s="514">
        <v>2.1000000000000002E-06</v>
      </c>
      <c r="H193" s="514">
        <v>2.1000000000000002E-06</v>
      </c>
      <c r="I193" s="514">
        <v>4.3E-05</v>
      </c>
      <c r="J193" s="514">
        <v>7.3E-06</v>
      </c>
      <c r="K193" s="514">
        <v>8.8E-06</v>
      </c>
      <c r="L193" s="441" t="s">
        <v>273</v>
      </c>
      <c r="M193" s="441" t="s">
        <v>59</v>
      </c>
      <c r="N193" s="441" t="s">
        <v>383</v>
      </c>
      <c r="O193" s="444" t="s">
        <v>403</v>
      </c>
      <c r="P193" s="2"/>
    </row>
    <row r="194" spans="1:16" s="6" customFormat="1" ht="12" customHeight="1">
      <c r="A194" s="440" t="s">
        <v>875</v>
      </c>
      <c r="B194" s="441" t="s">
        <v>36</v>
      </c>
      <c r="C194" s="441">
        <v>36</v>
      </c>
      <c r="D194" s="441">
        <v>36</v>
      </c>
      <c r="E194" s="513">
        <v>1</v>
      </c>
      <c r="F194" s="514" t="s">
        <v>168</v>
      </c>
      <c r="G194" s="514" t="s">
        <v>168</v>
      </c>
      <c r="H194" s="514">
        <v>4.7E-06</v>
      </c>
      <c r="I194" s="514">
        <v>0.0012</v>
      </c>
      <c r="J194" s="514">
        <v>0.00017</v>
      </c>
      <c r="K194" s="514">
        <v>0.0003</v>
      </c>
      <c r="L194" s="441" t="s">
        <v>273</v>
      </c>
      <c r="M194" s="441" t="s">
        <v>59</v>
      </c>
      <c r="N194" s="441" t="s">
        <v>383</v>
      </c>
      <c r="O194" s="444" t="s">
        <v>403</v>
      </c>
      <c r="P194" s="2"/>
    </row>
    <row r="195" spans="1:16" s="6" customFormat="1" ht="12" customHeight="1">
      <c r="A195" s="440" t="s">
        <v>876</v>
      </c>
      <c r="B195" s="441" t="s">
        <v>36</v>
      </c>
      <c r="C195" s="441">
        <v>1</v>
      </c>
      <c r="D195" s="441">
        <v>36</v>
      </c>
      <c r="E195" s="513">
        <v>0.027777777777777776</v>
      </c>
      <c r="F195" s="514">
        <v>1.8999999999999998E-06</v>
      </c>
      <c r="G195" s="514">
        <v>5.4E-05</v>
      </c>
      <c r="H195" s="514">
        <v>6.8E-06</v>
      </c>
      <c r="I195" s="514">
        <v>6.8E-06</v>
      </c>
      <c r="J195" s="514">
        <v>4.4E-06</v>
      </c>
      <c r="K195" s="514">
        <v>6E-06</v>
      </c>
      <c r="L195" s="441" t="s">
        <v>273</v>
      </c>
      <c r="M195" s="441" t="s">
        <v>59</v>
      </c>
      <c r="N195" s="441" t="s">
        <v>383</v>
      </c>
      <c r="O195" s="444" t="s">
        <v>403</v>
      </c>
      <c r="P195" s="2"/>
    </row>
    <row r="196" spans="1:16" s="6" customFormat="1" ht="12" customHeight="1">
      <c r="A196" s="440" t="s">
        <v>877</v>
      </c>
      <c r="B196" s="441" t="s">
        <v>36</v>
      </c>
      <c r="C196" s="441">
        <v>22</v>
      </c>
      <c r="D196" s="441">
        <v>36</v>
      </c>
      <c r="E196" s="513">
        <v>0.6111111111111112</v>
      </c>
      <c r="F196" s="514">
        <v>1.8999999999999998E-06</v>
      </c>
      <c r="G196" s="514">
        <v>2.1000000000000002E-06</v>
      </c>
      <c r="H196" s="514">
        <v>2.2E-06</v>
      </c>
      <c r="I196" s="514">
        <v>1.7E-05</v>
      </c>
      <c r="J196" s="514">
        <v>4E-06</v>
      </c>
      <c r="K196" s="514">
        <v>3.6E-06</v>
      </c>
      <c r="L196" s="441" t="s">
        <v>273</v>
      </c>
      <c r="M196" s="441" t="s">
        <v>59</v>
      </c>
      <c r="N196" s="441" t="s">
        <v>383</v>
      </c>
      <c r="O196" s="444" t="s">
        <v>403</v>
      </c>
      <c r="P196" s="2"/>
    </row>
    <row r="197" spans="1:16" s="6" customFormat="1" ht="12" customHeight="1">
      <c r="A197" s="440" t="s">
        <v>878</v>
      </c>
      <c r="B197" s="441" t="s">
        <v>36</v>
      </c>
      <c r="C197" s="441">
        <v>33</v>
      </c>
      <c r="D197" s="441">
        <v>36</v>
      </c>
      <c r="E197" s="513">
        <v>0.9166666666666666</v>
      </c>
      <c r="F197" s="514">
        <v>2E-06</v>
      </c>
      <c r="G197" s="514">
        <v>2.1000000000000002E-06</v>
      </c>
      <c r="H197" s="514">
        <v>2.6E-06</v>
      </c>
      <c r="I197" s="514">
        <v>0.00016</v>
      </c>
      <c r="J197" s="514">
        <v>2.9E-05</v>
      </c>
      <c r="K197" s="514">
        <v>4E-05</v>
      </c>
      <c r="L197" s="441" t="s">
        <v>273</v>
      </c>
      <c r="M197" s="441" t="s">
        <v>59</v>
      </c>
      <c r="N197" s="441" t="s">
        <v>383</v>
      </c>
      <c r="O197" s="444" t="s">
        <v>403</v>
      </c>
      <c r="P197" s="2"/>
    </row>
    <row r="198" spans="1:16" s="6" customFormat="1" ht="12" customHeight="1">
      <c r="A198" s="440" t="s">
        <v>879</v>
      </c>
      <c r="B198" s="441" t="s">
        <v>36</v>
      </c>
      <c r="C198" s="441">
        <v>24</v>
      </c>
      <c r="D198" s="441">
        <v>36</v>
      </c>
      <c r="E198" s="513">
        <v>0.6666666666666666</v>
      </c>
      <c r="F198" s="514">
        <v>1.8999999999999998E-06</v>
      </c>
      <c r="G198" s="514">
        <v>2.1000000000000002E-06</v>
      </c>
      <c r="H198" s="514">
        <v>2.4E-06</v>
      </c>
      <c r="I198" s="514">
        <v>3.9E-05</v>
      </c>
      <c r="J198" s="514">
        <v>7E-06</v>
      </c>
      <c r="K198" s="514">
        <v>9.5E-06</v>
      </c>
      <c r="L198" s="441" t="s">
        <v>273</v>
      </c>
      <c r="M198" s="441" t="s">
        <v>59</v>
      </c>
      <c r="N198" s="441" t="s">
        <v>383</v>
      </c>
      <c r="O198" s="444" t="s">
        <v>403</v>
      </c>
      <c r="P198" s="2"/>
    </row>
    <row r="199" spans="1:16" s="6" customFormat="1" ht="12" customHeight="1">
      <c r="A199" s="440" t="s">
        <v>880</v>
      </c>
      <c r="B199" s="441" t="s">
        <v>36</v>
      </c>
      <c r="C199" s="441">
        <v>27</v>
      </c>
      <c r="D199" s="441">
        <v>36</v>
      </c>
      <c r="E199" s="513">
        <v>0.75</v>
      </c>
      <c r="F199" s="514">
        <v>1.8999999999999998E-06</v>
      </c>
      <c r="G199" s="514">
        <v>2.1000000000000002E-06</v>
      </c>
      <c r="H199" s="514">
        <v>2.1000000000000002E-06</v>
      </c>
      <c r="I199" s="514">
        <v>6.5E-05</v>
      </c>
      <c r="J199" s="514">
        <v>1.2E-05</v>
      </c>
      <c r="K199" s="514">
        <v>1.5E-05</v>
      </c>
      <c r="L199" s="441" t="s">
        <v>273</v>
      </c>
      <c r="M199" s="441" t="s">
        <v>59</v>
      </c>
      <c r="N199" s="441" t="s">
        <v>383</v>
      </c>
      <c r="O199" s="444" t="s">
        <v>403</v>
      </c>
      <c r="P199" s="2"/>
    </row>
    <row r="200" spans="1:16" s="6" customFormat="1" ht="12" customHeight="1">
      <c r="A200" s="440" t="s">
        <v>881</v>
      </c>
      <c r="B200" s="441" t="s">
        <v>36</v>
      </c>
      <c r="C200" s="441">
        <v>5</v>
      </c>
      <c r="D200" s="441">
        <v>36</v>
      </c>
      <c r="E200" s="513">
        <v>0.1388888888888889</v>
      </c>
      <c r="F200" s="514">
        <v>1.8999999999999998E-06</v>
      </c>
      <c r="G200" s="514">
        <v>2.3E-06</v>
      </c>
      <c r="H200" s="514">
        <v>2.2E-06</v>
      </c>
      <c r="I200" s="514">
        <v>6.2E-06</v>
      </c>
      <c r="J200" s="514">
        <v>1.3E-06</v>
      </c>
      <c r="K200" s="514">
        <v>9.4E-07</v>
      </c>
      <c r="L200" s="441" t="s">
        <v>273</v>
      </c>
      <c r="M200" s="441" t="s">
        <v>59</v>
      </c>
      <c r="N200" s="441" t="s">
        <v>383</v>
      </c>
      <c r="O200" s="444" t="s">
        <v>403</v>
      </c>
      <c r="P200" s="2"/>
    </row>
    <row r="201" spans="1:16" s="6" customFormat="1" ht="12" customHeight="1">
      <c r="A201" s="440" t="s">
        <v>882</v>
      </c>
      <c r="B201" s="441" t="s">
        <v>36</v>
      </c>
      <c r="C201" s="441">
        <v>25</v>
      </c>
      <c r="D201" s="441">
        <v>36</v>
      </c>
      <c r="E201" s="513">
        <v>0.6944444444444444</v>
      </c>
      <c r="F201" s="514">
        <v>1.8999999999999998E-06</v>
      </c>
      <c r="G201" s="514">
        <v>2.1000000000000002E-06</v>
      </c>
      <c r="H201" s="514">
        <v>2.8E-06</v>
      </c>
      <c r="I201" s="514">
        <v>1.9E-05</v>
      </c>
      <c r="J201" s="514">
        <v>6.7E-06</v>
      </c>
      <c r="K201" s="514">
        <v>5.5E-06</v>
      </c>
      <c r="L201" s="441" t="s">
        <v>273</v>
      </c>
      <c r="M201" s="441" t="s">
        <v>59</v>
      </c>
      <c r="N201" s="441" t="s">
        <v>383</v>
      </c>
      <c r="O201" s="444" t="s">
        <v>403</v>
      </c>
      <c r="P201" s="2"/>
    </row>
    <row r="202" spans="1:16" s="6" customFormat="1" ht="12" customHeight="1">
      <c r="A202" s="440" t="s">
        <v>883</v>
      </c>
      <c r="B202" s="441" t="s">
        <v>36</v>
      </c>
      <c r="C202" s="441">
        <v>36</v>
      </c>
      <c r="D202" s="441">
        <v>36</v>
      </c>
      <c r="E202" s="513">
        <v>1</v>
      </c>
      <c r="F202" s="514" t="s">
        <v>168</v>
      </c>
      <c r="G202" s="514" t="s">
        <v>168</v>
      </c>
      <c r="H202" s="514">
        <v>3E-05</v>
      </c>
      <c r="I202" s="514">
        <v>0.0063</v>
      </c>
      <c r="J202" s="514">
        <v>0.0014</v>
      </c>
      <c r="K202" s="514">
        <v>0.0016</v>
      </c>
      <c r="L202" s="441" t="s">
        <v>273</v>
      </c>
      <c r="M202" s="441" t="s">
        <v>59</v>
      </c>
      <c r="N202" s="441" t="s">
        <v>383</v>
      </c>
      <c r="O202" s="444" t="s">
        <v>403</v>
      </c>
      <c r="P202" s="2"/>
    </row>
    <row r="203" spans="1:16" s="6" customFormat="1" ht="12" customHeight="1">
      <c r="A203" s="440" t="s">
        <v>884</v>
      </c>
      <c r="B203" s="441" t="s">
        <v>36</v>
      </c>
      <c r="C203" s="441">
        <v>2</v>
      </c>
      <c r="D203" s="441">
        <v>36</v>
      </c>
      <c r="E203" s="513">
        <v>0.05555555555555555</v>
      </c>
      <c r="F203" s="514">
        <v>2E-06</v>
      </c>
      <c r="G203" s="514">
        <v>0.00015</v>
      </c>
      <c r="H203" s="514">
        <v>2.1000000000000002E-06</v>
      </c>
      <c r="I203" s="514">
        <v>7.4E-06</v>
      </c>
      <c r="J203" s="514">
        <v>8.8E-06</v>
      </c>
      <c r="K203" s="514">
        <v>1.3E-05</v>
      </c>
      <c r="L203" s="441" t="s">
        <v>273</v>
      </c>
      <c r="M203" s="441" t="s">
        <v>59</v>
      </c>
      <c r="N203" s="441" t="s">
        <v>383</v>
      </c>
      <c r="O203" s="444" t="s">
        <v>403</v>
      </c>
      <c r="P203" s="2"/>
    </row>
    <row r="204" spans="1:16" s="6" customFormat="1" ht="12" customHeight="1">
      <c r="A204" s="440" t="s">
        <v>885</v>
      </c>
      <c r="B204" s="441" t="s">
        <v>36</v>
      </c>
      <c r="C204" s="441">
        <v>2</v>
      </c>
      <c r="D204" s="441">
        <v>36</v>
      </c>
      <c r="E204" s="513">
        <v>0.05555555555555555</v>
      </c>
      <c r="F204" s="514">
        <v>1.8999999999999998E-06</v>
      </c>
      <c r="G204" s="514">
        <v>3.4E-05</v>
      </c>
      <c r="H204" s="514">
        <v>3.4E-06</v>
      </c>
      <c r="I204" s="514">
        <v>7.4E-06</v>
      </c>
      <c r="J204" s="514">
        <v>3.3E-06</v>
      </c>
      <c r="K204" s="514">
        <v>3.9E-06</v>
      </c>
      <c r="L204" s="441" t="s">
        <v>273</v>
      </c>
      <c r="M204" s="441" t="s">
        <v>59</v>
      </c>
      <c r="N204" s="441" t="s">
        <v>383</v>
      </c>
      <c r="O204" s="444" t="s">
        <v>403</v>
      </c>
      <c r="P204" s="2"/>
    </row>
    <row r="205" spans="1:16" s="15" customFormat="1" ht="12" customHeight="1">
      <c r="A205" s="511" t="s">
        <v>41</v>
      </c>
      <c r="B205" s="511"/>
      <c r="C205" s="511"/>
      <c r="D205" s="511"/>
      <c r="E205" s="511"/>
      <c r="F205" s="516"/>
      <c r="G205" s="516"/>
      <c r="H205" s="512"/>
      <c r="I205" s="512"/>
      <c r="J205" s="516"/>
      <c r="K205" s="516"/>
      <c r="L205" s="511"/>
      <c r="M205" s="511"/>
      <c r="N205" s="511"/>
      <c r="O205" s="511"/>
      <c r="P205" s="337"/>
    </row>
    <row r="206" spans="1:17" s="6" customFormat="1" ht="12" customHeight="1">
      <c r="A206" s="440" t="s">
        <v>623</v>
      </c>
      <c r="B206" s="441" t="s">
        <v>36</v>
      </c>
      <c r="C206" s="441">
        <v>0</v>
      </c>
      <c r="D206" s="441">
        <v>53</v>
      </c>
      <c r="E206" s="513">
        <v>0</v>
      </c>
      <c r="F206" s="514">
        <v>0.00018</v>
      </c>
      <c r="G206" s="514">
        <v>0.0002</v>
      </c>
      <c r="H206" s="514" t="s">
        <v>168</v>
      </c>
      <c r="I206" s="514" t="s">
        <v>168</v>
      </c>
      <c r="J206" s="514">
        <v>9.4E-05</v>
      </c>
      <c r="K206" s="514">
        <v>2.7E-06</v>
      </c>
      <c r="L206" s="441" t="s">
        <v>273</v>
      </c>
      <c r="M206" s="441" t="s">
        <v>383</v>
      </c>
      <c r="N206" s="441" t="s">
        <v>383</v>
      </c>
      <c r="O206" s="444" t="s">
        <v>268</v>
      </c>
      <c r="P206" s="2"/>
      <c r="Q206" s="15"/>
    </row>
    <row r="207" spans="1:17" s="6" customFormat="1" ht="12" customHeight="1">
      <c r="A207" s="440" t="s">
        <v>244</v>
      </c>
      <c r="B207" s="441" t="s">
        <v>36</v>
      </c>
      <c r="C207" s="441">
        <v>0</v>
      </c>
      <c r="D207" s="441">
        <v>53</v>
      </c>
      <c r="E207" s="513">
        <v>0</v>
      </c>
      <c r="F207" s="514">
        <v>0.00011</v>
      </c>
      <c r="G207" s="514">
        <v>0.00012</v>
      </c>
      <c r="H207" s="514" t="s">
        <v>168</v>
      </c>
      <c r="I207" s="514" t="s">
        <v>168</v>
      </c>
      <c r="J207" s="514">
        <v>5.5E-05</v>
      </c>
      <c r="K207" s="514">
        <v>1.3E-06</v>
      </c>
      <c r="L207" s="441" t="s">
        <v>273</v>
      </c>
      <c r="M207" s="441" t="s">
        <v>383</v>
      </c>
      <c r="N207" s="441" t="s">
        <v>383</v>
      </c>
      <c r="O207" s="444" t="s">
        <v>268</v>
      </c>
      <c r="P207" s="2"/>
      <c r="Q207" s="15"/>
    </row>
    <row r="208" spans="1:17" s="6" customFormat="1" ht="12" customHeight="1">
      <c r="A208" s="440" t="s">
        <v>624</v>
      </c>
      <c r="B208" s="441" t="s">
        <v>36</v>
      </c>
      <c r="C208" s="441">
        <v>0</v>
      </c>
      <c r="D208" s="441">
        <v>53</v>
      </c>
      <c r="E208" s="513">
        <v>0</v>
      </c>
      <c r="F208" s="514">
        <v>7.9E-05</v>
      </c>
      <c r="G208" s="514">
        <v>8.8E-05</v>
      </c>
      <c r="H208" s="514" t="s">
        <v>168</v>
      </c>
      <c r="I208" s="514" t="s">
        <v>168</v>
      </c>
      <c r="J208" s="514">
        <v>4.1E-05</v>
      </c>
      <c r="K208" s="514">
        <v>8.5E-07</v>
      </c>
      <c r="L208" s="441" t="s">
        <v>273</v>
      </c>
      <c r="M208" s="441" t="s">
        <v>383</v>
      </c>
      <c r="N208" s="441" t="s">
        <v>383</v>
      </c>
      <c r="O208" s="444" t="s">
        <v>268</v>
      </c>
      <c r="P208" s="2"/>
      <c r="Q208" s="15"/>
    </row>
    <row r="209" spans="1:17" s="6" customFormat="1" ht="12" customHeight="1">
      <c r="A209" s="440" t="s">
        <v>625</v>
      </c>
      <c r="B209" s="441" t="s">
        <v>36</v>
      </c>
      <c r="C209" s="441">
        <v>0</v>
      </c>
      <c r="D209" s="441">
        <v>53</v>
      </c>
      <c r="E209" s="513">
        <v>0</v>
      </c>
      <c r="F209" s="514">
        <v>6.8E-05</v>
      </c>
      <c r="G209" s="514">
        <v>7.6E-05</v>
      </c>
      <c r="H209" s="514" t="s">
        <v>168</v>
      </c>
      <c r="I209" s="514" t="s">
        <v>168</v>
      </c>
      <c r="J209" s="514">
        <v>3.5E-05</v>
      </c>
      <c r="K209" s="514">
        <v>7.9E-07</v>
      </c>
      <c r="L209" s="441" t="s">
        <v>273</v>
      </c>
      <c r="M209" s="441" t="s">
        <v>383</v>
      </c>
      <c r="N209" s="441" t="s">
        <v>383</v>
      </c>
      <c r="O209" s="444" t="s">
        <v>268</v>
      </c>
      <c r="P209" s="2"/>
      <c r="Q209" s="15"/>
    </row>
    <row r="210" spans="1:17" s="6" customFormat="1" ht="12" customHeight="1">
      <c r="A210" s="440" t="s">
        <v>626</v>
      </c>
      <c r="B210" s="441" t="s">
        <v>36</v>
      </c>
      <c r="C210" s="441">
        <v>0</v>
      </c>
      <c r="D210" s="441">
        <v>53</v>
      </c>
      <c r="E210" s="513">
        <v>0</v>
      </c>
      <c r="F210" s="514">
        <v>7.1E-05</v>
      </c>
      <c r="G210" s="514">
        <v>7.9E-05</v>
      </c>
      <c r="H210" s="514" t="s">
        <v>168</v>
      </c>
      <c r="I210" s="514" t="s">
        <v>168</v>
      </c>
      <c r="J210" s="514">
        <v>3.7E-05</v>
      </c>
      <c r="K210" s="514">
        <v>7.9E-07</v>
      </c>
      <c r="L210" s="441" t="s">
        <v>273</v>
      </c>
      <c r="M210" s="441" t="s">
        <v>383</v>
      </c>
      <c r="N210" s="441" t="s">
        <v>383</v>
      </c>
      <c r="O210" s="444" t="s">
        <v>268</v>
      </c>
      <c r="P210" s="2"/>
      <c r="Q210" s="15"/>
    </row>
    <row r="211" spans="1:17" s="6" customFormat="1" ht="12" customHeight="1">
      <c r="A211" s="440" t="s">
        <v>886</v>
      </c>
      <c r="B211" s="441" t="s">
        <v>36</v>
      </c>
      <c r="C211" s="441">
        <v>0</v>
      </c>
      <c r="D211" s="441">
        <v>53</v>
      </c>
      <c r="E211" s="513">
        <v>0</v>
      </c>
      <c r="F211" s="514">
        <v>0.00012</v>
      </c>
      <c r="G211" s="514">
        <v>0.00014</v>
      </c>
      <c r="H211" s="514" t="s">
        <v>168</v>
      </c>
      <c r="I211" s="514" t="s">
        <v>168</v>
      </c>
      <c r="J211" s="514">
        <v>6.4E-05</v>
      </c>
      <c r="K211" s="514">
        <v>2.3E-06</v>
      </c>
      <c r="L211" s="441" t="s">
        <v>273</v>
      </c>
      <c r="M211" s="441" t="s">
        <v>383</v>
      </c>
      <c r="N211" s="441" t="s">
        <v>383</v>
      </c>
      <c r="O211" s="444" t="s">
        <v>268</v>
      </c>
      <c r="P211" s="2"/>
      <c r="Q211" s="15"/>
    </row>
    <row r="212" spans="1:17" s="6" customFormat="1" ht="12" customHeight="1">
      <c r="A212" s="440" t="s">
        <v>627</v>
      </c>
      <c r="B212" s="441" t="s">
        <v>36</v>
      </c>
      <c r="C212" s="441">
        <v>0</v>
      </c>
      <c r="D212" s="441">
        <v>53</v>
      </c>
      <c r="E212" s="513">
        <v>0</v>
      </c>
      <c r="F212" s="514">
        <v>8.8E-05</v>
      </c>
      <c r="G212" s="514">
        <v>9.8E-05</v>
      </c>
      <c r="H212" s="514" t="s">
        <v>168</v>
      </c>
      <c r="I212" s="514" t="s">
        <v>168</v>
      </c>
      <c r="J212" s="514">
        <v>4.6E-05</v>
      </c>
      <c r="K212" s="514">
        <v>9.7E-07</v>
      </c>
      <c r="L212" s="441" t="s">
        <v>273</v>
      </c>
      <c r="M212" s="441" t="s">
        <v>383</v>
      </c>
      <c r="N212" s="441" t="s">
        <v>383</v>
      </c>
      <c r="O212" s="444" t="s">
        <v>268</v>
      </c>
      <c r="P212" s="2"/>
      <c r="Q212" s="15"/>
    </row>
    <row r="213" spans="1:17" s="6" customFormat="1" ht="12" customHeight="1">
      <c r="A213" s="440" t="s">
        <v>245</v>
      </c>
      <c r="B213" s="441" t="s">
        <v>36</v>
      </c>
      <c r="C213" s="441">
        <v>0</v>
      </c>
      <c r="D213" s="441">
        <v>53</v>
      </c>
      <c r="E213" s="513">
        <v>0</v>
      </c>
      <c r="F213" s="514">
        <v>0.00039</v>
      </c>
      <c r="G213" s="514">
        <v>0.00044</v>
      </c>
      <c r="H213" s="514" t="s">
        <v>168</v>
      </c>
      <c r="I213" s="514" t="s">
        <v>168</v>
      </c>
      <c r="J213" s="514">
        <v>0.0002</v>
      </c>
      <c r="K213" s="514">
        <v>4.6E-06</v>
      </c>
      <c r="L213" s="441" t="s">
        <v>273</v>
      </c>
      <c r="M213" s="441" t="s">
        <v>383</v>
      </c>
      <c r="N213" s="441" t="s">
        <v>383</v>
      </c>
      <c r="O213" s="444" t="s">
        <v>268</v>
      </c>
      <c r="P213" s="2"/>
      <c r="Q213" s="15"/>
    </row>
    <row r="214" spans="1:17" s="6" customFormat="1" ht="12" customHeight="1">
      <c r="A214" s="440" t="s">
        <v>628</v>
      </c>
      <c r="B214" s="441" t="s">
        <v>36</v>
      </c>
      <c r="C214" s="441">
        <v>0</v>
      </c>
      <c r="D214" s="441">
        <v>53</v>
      </c>
      <c r="E214" s="513">
        <v>0</v>
      </c>
      <c r="F214" s="514">
        <v>0.00025</v>
      </c>
      <c r="G214" s="514">
        <v>0.00028</v>
      </c>
      <c r="H214" s="514" t="s">
        <v>168</v>
      </c>
      <c r="I214" s="514" t="s">
        <v>168</v>
      </c>
      <c r="J214" s="514">
        <v>0.00013</v>
      </c>
      <c r="K214" s="514">
        <v>3.2E-06</v>
      </c>
      <c r="L214" s="441" t="s">
        <v>273</v>
      </c>
      <c r="M214" s="441" t="s">
        <v>383</v>
      </c>
      <c r="N214" s="441" t="s">
        <v>383</v>
      </c>
      <c r="O214" s="444" t="s">
        <v>268</v>
      </c>
      <c r="P214" s="2"/>
      <c r="Q214" s="15"/>
    </row>
    <row r="215" spans="1:17" s="6" customFormat="1" ht="12" customHeight="1">
      <c r="A215" s="440" t="s">
        <v>247</v>
      </c>
      <c r="B215" s="441" t="s">
        <v>36</v>
      </c>
      <c r="C215" s="441">
        <v>0</v>
      </c>
      <c r="D215" s="441">
        <v>53</v>
      </c>
      <c r="E215" s="513">
        <v>0</v>
      </c>
      <c r="F215" s="514">
        <v>0.00033</v>
      </c>
      <c r="G215" s="514">
        <v>0.00037</v>
      </c>
      <c r="H215" s="514" t="s">
        <v>168</v>
      </c>
      <c r="I215" s="514" t="s">
        <v>168</v>
      </c>
      <c r="J215" s="514">
        <v>0.00017</v>
      </c>
      <c r="K215" s="514">
        <v>3.8E-06</v>
      </c>
      <c r="L215" s="441" t="s">
        <v>273</v>
      </c>
      <c r="M215" s="441" t="s">
        <v>383</v>
      </c>
      <c r="N215" s="441" t="s">
        <v>383</v>
      </c>
      <c r="O215" s="444" t="s">
        <v>268</v>
      </c>
      <c r="P215" s="2"/>
      <c r="Q215" s="15"/>
    </row>
    <row r="216" spans="1:17" s="6" customFormat="1" ht="12" customHeight="1">
      <c r="A216" s="440" t="s">
        <v>248</v>
      </c>
      <c r="B216" s="441" t="s">
        <v>36</v>
      </c>
      <c r="C216" s="441">
        <v>17</v>
      </c>
      <c r="D216" s="441">
        <v>53</v>
      </c>
      <c r="E216" s="513">
        <v>0.32075471698113206</v>
      </c>
      <c r="F216" s="514">
        <v>0.00014</v>
      </c>
      <c r="G216" s="514">
        <v>0.00073</v>
      </c>
      <c r="H216" s="514">
        <v>0.00069</v>
      </c>
      <c r="I216" s="514">
        <v>0.0017</v>
      </c>
      <c r="J216" s="514">
        <v>0.00046</v>
      </c>
      <c r="K216" s="514">
        <v>0.00034</v>
      </c>
      <c r="L216" s="441" t="s">
        <v>273</v>
      </c>
      <c r="M216" s="441" t="s">
        <v>383</v>
      </c>
      <c r="N216" s="441" t="s">
        <v>59</v>
      </c>
      <c r="O216" s="444" t="s">
        <v>271</v>
      </c>
      <c r="P216" s="2"/>
      <c r="Q216" s="15"/>
    </row>
    <row r="217" spans="1:17" s="6" customFormat="1" ht="12" customHeight="1">
      <c r="A217" s="440" t="s">
        <v>894</v>
      </c>
      <c r="B217" s="441" t="s">
        <v>36</v>
      </c>
      <c r="C217" s="441">
        <v>0</v>
      </c>
      <c r="D217" s="441">
        <v>53</v>
      </c>
      <c r="E217" s="513">
        <v>0</v>
      </c>
      <c r="F217" s="514">
        <v>0.00021</v>
      </c>
      <c r="G217" s="514">
        <v>0.00024</v>
      </c>
      <c r="H217" s="514" t="s">
        <v>168</v>
      </c>
      <c r="I217" s="514" t="s">
        <v>168</v>
      </c>
      <c r="J217" s="514">
        <v>0.00011</v>
      </c>
      <c r="K217" s="514">
        <v>2.7E-06</v>
      </c>
      <c r="L217" s="441" t="s">
        <v>273</v>
      </c>
      <c r="M217" s="441" t="s">
        <v>383</v>
      </c>
      <c r="N217" s="441" t="s">
        <v>383</v>
      </c>
      <c r="O217" s="444" t="s">
        <v>268</v>
      </c>
      <c r="P217" s="2"/>
      <c r="Q217" s="15"/>
    </row>
    <row r="218" spans="1:17" s="6" customFormat="1" ht="12" customHeight="1">
      <c r="A218" s="440" t="s">
        <v>249</v>
      </c>
      <c r="B218" s="441" t="s">
        <v>36</v>
      </c>
      <c r="C218" s="441">
        <v>1</v>
      </c>
      <c r="D218" s="441">
        <v>53</v>
      </c>
      <c r="E218" s="513">
        <v>0.018867924528301886</v>
      </c>
      <c r="F218" s="514">
        <v>0.00012</v>
      </c>
      <c r="G218" s="514">
        <v>0.00015</v>
      </c>
      <c r="H218" s="514">
        <v>0.00021</v>
      </c>
      <c r="I218" s="514">
        <v>0.00021</v>
      </c>
      <c r="J218" s="514">
        <v>6.8E-05</v>
      </c>
      <c r="K218" s="514">
        <v>2E-05</v>
      </c>
      <c r="L218" s="441" t="s">
        <v>273</v>
      </c>
      <c r="M218" s="441" t="s">
        <v>383</v>
      </c>
      <c r="N218" s="441" t="s">
        <v>383</v>
      </c>
      <c r="O218" s="444" t="s">
        <v>820</v>
      </c>
      <c r="P218" s="2"/>
      <c r="Q218" s="15"/>
    </row>
    <row r="219" spans="1:17" s="6" customFormat="1" ht="12" customHeight="1">
      <c r="A219" s="440" t="s">
        <v>629</v>
      </c>
      <c r="B219" s="441" t="s">
        <v>36</v>
      </c>
      <c r="C219" s="441">
        <v>0</v>
      </c>
      <c r="D219" s="441">
        <v>53</v>
      </c>
      <c r="E219" s="513">
        <v>0</v>
      </c>
      <c r="F219" s="514">
        <v>6.7E-05</v>
      </c>
      <c r="G219" s="514">
        <v>7.5E-05</v>
      </c>
      <c r="H219" s="514" t="s">
        <v>168</v>
      </c>
      <c r="I219" s="514" t="s">
        <v>168</v>
      </c>
      <c r="J219" s="514">
        <v>3.5E-05</v>
      </c>
      <c r="K219" s="514">
        <v>7.9E-07</v>
      </c>
      <c r="L219" s="441" t="s">
        <v>273</v>
      </c>
      <c r="M219" s="441" t="s">
        <v>383</v>
      </c>
      <c r="N219" s="441" t="s">
        <v>383</v>
      </c>
      <c r="O219" s="444" t="s">
        <v>268</v>
      </c>
      <c r="P219" s="2"/>
      <c r="Q219" s="15"/>
    </row>
    <row r="220" spans="1:17" s="6" customFormat="1" ht="12" customHeight="1">
      <c r="A220" s="440" t="s">
        <v>887</v>
      </c>
      <c r="B220" s="441" t="s">
        <v>36</v>
      </c>
      <c r="C220" s="441">
        <v>0</v>
      </c>
      <c r="D220" s="441">
        <v>53</v>
      </c>
      <c r="E220" s="513">
        <v>0</v>
      </c>
      <c r="F220" s="514">
        <v>0.00011</v>
      </c>
      <c r="G220" s="514">
        <v>0.00012</v>
      </c>
      <c r="H220" s="514" t="s">
        <v>168</v>
      </c>
      <c r="I220" s="514" t="s">
        <v>168</v>
      </c>
      <c r="J220" s="514">
        <v>5.6E-05</v>
      </c>
      <c r="K220" s="514">
        <v>2E-06</v>
      </c>
      <c r="L220" s="441" t="s">
        <v>273</v>
      </c>
      <c r="M220" s="441" t="s">
        <v>383</v>
      </c>
      <c r="N220" s="441" t="s">
        <v>383</v>
      </c>
      <c r="O220" s="444" t="s">
        <v>268</v>
      </c>
      <c r="P220" s="2"/>
      <c r="Q220" s="15"/>
    </row>
    <row r="221" spans="1:17" s="6" customFormat="1" ht="12" customHeight="1">
      <c r="A221" s="440" t="s">
        <v>630</v>
      </c>
      <c r="B221" s="441" t="s">
        <v>36</v>
      </c>
      <c r="C221" s="441">
        <v>0</v>
      </c>
      <c r="D221" s="441">
        <v>53</v>
      </c>
      <c r="E221" s="513">
        <v>0</v>
      </c>
      <c r="F221" s="514">
        <v>0.00011</v>
      </c>
      <c r="G221" s="514">
        <v>0.00012</v>
      </c>
      <c r="H221" s="514" t="s">
        <v>168</v>
      </c>
      <c r="I221" s="514" t="s">
        <v>168</v>
      </c>
      <c r="J221" s="514">
        <v>5.9E-05</v>
      </c>
      <c r="K221" s="514">
        <v>2.3E-06</v>
      </c>
      <c r="L221" s="441" t="s">
        <v>273</v>
      </c>
      <c r="M221" s="441" t="s">
        <v>383</v>
      </c>
      <c r="N221" s="441" t="s">
        <v>383</v>
      </c>
      <c r="O221" s="444" t="s">
        <v>268</v>
      </c>
      <c r="P221" s="2"/>
      <c r="Q221" s="15"/>
    </row>
    <row r="222" spans="1:17" s="6" customFormat="1" ht="12" customHeight="1">
      <c r="A222" s="440" t="s">
        <v>698</v>
      </c>
      <c r="B222" s="441" t="s">
        <v>36</v>
      </c>
      <c r="C222" s="441">
        <v>0</v>
      </c>
      <c r="D222" s="441">
        <v>53</v>
      </c>
      <c r="E222" s="513">
        <v>0</v>
      </c>
      <c r="F222" s="514">
        <v>0.00037</v>
      </c>
      <c r="G222" s="514">
        <v>0.00042</v>
      </c>
      <c r="H222" s="514" t="s">
        <v>168</v>
      </c>
      <c r="I222" s="514" t="s">
        <v>168</v>
      </c>
      <c r="J222" s="514">
        <v>0.00019</v>
      </c>
      <c r="K222" s="514">
        <v>4.7E-06</v>
      </c>
      <c r="L222" s="441" t="s">
        <v>273</v>
      </c>
      <c r="M222" s="441" t="s">
        <v>383</v>
      </c>
      <c r="N222" s="441" t="s">
        <v>383</v>
      </c>
      <c r="O222" s="444" t="s">
        <v>268</v>
      </c>
      <c r="P222" s="2"/>
      <c r="Q222" s="15"/>
    </row>
    <row r="223" spans="1:17" s="6" customFormat="1" ht="12" customHeight="1">
      <c r="A223" s="440" t="s">
        <v>250</v>
      </c>
      <c r="B223" s="441" t="s">
        <v>36</v>
      </c>
      <c r="C223" s="441">
        <v>1</v>
      </c>
      <c r="D223" s="441">
        <v>53</v>
      </c>
      <c r="E223" s="513">
        <v>0.018867924528301886</v>
      </c>
      <c r="F223" s="514">
        <v>9.8E-05</v>
      </c>
      <c r="G223" s="514">
        <v>0.00014</v>
      </c>
      <c r="H223" s="514">
        <v>0.00012</v>
      </c>
      <c r="I223" s="514">
        <v>0.00012</v>
      </c>
      <c r="J223" s="514">
        <v>5.2E-05</v>
      </c>
      <c r="K223" s="514">
        <v>1E-05</v>
      </c>
      <c r="L223" s="441" t="s">
        <v>273</v>
      </c>
      <c r="M223" s="441" t="s">
        <v>383</v>
      </c>
      <c r="N223" s="441" t="s">
        <v>383</v>
      </c>
      <c r="O223" s="444" t="s">
        <v>820</v>
      </c>
      <c r="P223" s="2"/>
      <c r="Q223" s="15"/>
    </row>
    <row r="224" spans="1:17" s="6" customFormat="1" ht="12" customHeight="1">
      <c r="A224" s="440" t="s">
        <v>631</v>
      </c>
      <c r="B224" s="441" t="s">
        <v>36</v>
      </c>
      <c r="C224" s="441">
        <v>1</v>
      </c>
      <c r="D224" s="441">
        <v>53</v>
      </c>
      <c r="E224" s="513">
        <v>0.018867924528301886</v>
      </c>
      <c r="F224" s="514">
        <v>0.00013</v>
      </c>
      <c r="G224" s="514">
        <v>0.00015</v>
      </c>
      <c r="H224" s="514">
        <v>0.00022</v>
      </c>
      <c r="I224" s="514">
        <v>0.00022</v>
      </c>
      <c r="J224" s="514">
        <v>7.3E-05</v>
      </c>
      <c r="K224" s="514">
        <v>2.1E-05</v>
      </c>
      <c r="L224" s="441" t="s">
        <v>273</v>
      </c>
      <c r="M224" s="441" t="s">
        <v>383</v>
      </c>
      <c r="N224" s="441" t="s">
        <v>383</v>
      </c>
      <c r="O224" s="444" t="s">
        <v>820</v>
      </c>
      <c r="P224" s="2"/>
      <c r="Q224" s="15"/>
    </row>
    <row r="225" spans="1:17" s="6" customFormat="1" ht="12" customHeight="1">
      <c r="A225" s="440" t="s">
        <v>632</v>
      </c>
      <c r="B225" s="441" t="s">
        <v>36</v>
      </c>
      <c r="C225" s="441">
        <v>0</v>
      </c>
      <c r="D225" s="441">
        <v>53</v>
      </c>
      <c r="E225" s="513">
        <v>0</v>
      </c>
      <c r="F225" s="514">
        <v>5.1E-05</v>
      </c>
      <c r="G225" s="514">
        <v>5.8E-05</v>
      </c>
      <c r="H225" s="514" t="s">
        <v>168</v>
      </c>
      <c r="I225" s="514" t="s">
        <v>168</v>
      </c>
      <c r="J225" s="514">
        <v>2.7E-05</v>
      </c>
      <c r="K225" s="514">
        <v>6.1E-07</v>
      </c>
      <c r="L225" s="441" t="s">
        <v>273</v>
      </c>
      <c r="M225" s="441" t="s">
        <v>383</v>
      </c>
      <c r="N225" s="441" t="s">
        <v>383</v>
      </c>
      <c r="O225" s="444" t="s">
        <v>268</v>
      </c>
      <c r="P225" s="2"/>
      <c r="Q225" s="15"/>
    </row>
    <row r="226" spans="1:17" s="6" customFormat="1" ht="12" customHeight="1">
      <c r="A226" s="440" t="s">
        <v>633</v>
      </c>
      <c r="B226" s="441" t="s">
        <v>36</v>
      </c>
      <c r="C226" s="441">
        <v>1</v>
      </c>
      <c r="D226" s="441">
        <v>53</v>
      </c>
      <c r="E226" s="513">
        <v>0.018867924528301886</v>
      </c>
      <c r="F226" s="514">
        <v>0.00014</v>
      </c>
      <c r="G226" s="514">
        <v>0.00015</v>
      </c>
      <c r="H226" s="514">
        <v>0.00024</v>
      </c>
      <c r="I226" s="514">
        <v>0.00024</v>
      </c>
      <c r="J226" s="514">
        <v>7.4E-05</v>
      </c>
      <c r="K226" s="514">
        <v>2.3E-05</v>
      </c>
      <c r="L226" s="441" t="s">
        <v>273</v>
      </c>
      <c r="M226" s="441" t="s">
        <v>383</v>
      </c>
      <c r="N226" s="441" t="s">
        <v>383</v>
      </c>
      <c r="O226" s="444" t="s">
        <v>820</v>
      </c>
      <c r="P226" s="2"/>
      <c r="Q226" s="15"/>
    </row>
    <row r="227" spans="1:17" s="6" customFormat="1" ht="12" customHeight="1">
      <c r="A227" s="440" t="s">
        <v>903</v>
      </c>
      <c r="B227" s="441" t="s">
        <v>36</v>
      </c>
      <c r="C227" s="441">
        <v>2</v>
      </c>
      <c r="D227" s="441">
        <v>53</v>
      </c>
      <c r="E227" s="513">
        <v>0.03773584905660377</v>
      </c>
      <c r="F227" s="514">
        <v>0.00047</v>
      </c>
      <c r="G227" s="514">
        <v>0.00053</v>
      </c>
      <c r="H227" s="514">
        <v>0.0008</v>
      </c>
      <c r="I227" s="514">
        <v>0.00098</v>
      </c>
      <c r="J227" s="514">
        <v>0.00027</v>
      </c>
      <c r="K227" s="514">
        <v>0.00013</v>
      </c>
      <c r="L227" s="441" t="s">
        <v>273</v>
      </c>
      <c r="M227" s="441" t="s">
        <v>383</v>
      </c>
      <c r="N227" s="441" t="s">
        <v>383</v>
      </c>
      <c r="O227" s="444" t="s">
        <v>270</v>
      </c>
      <c r="P227" s="2"/>
      <c r="Q227" s="15"/>
    </row>
    <row r="228" spans="1:17" s="6" customFormat="1" ht="12" customHeight="1">
      <c r="A228" s="440" t="s">
        <v>634</v>
      </c>
      <c r="B228" s="441" t="s">
        <v>36</v>
      </c>
      <c r="C228" s="441">
        <v>0</v>
      </c>
      <c r="D228" s="441">
        <v>53</v>
      </c>
      <c r="E228" s="513">
        <v>0</v>
      </c>
      <c r="F228" s="514">
        <v>0.00021</v>
      </c>
      <c r="G228" s="514">
        <v>0.00024</v>
      </c>
      <c r="H228" s="514" t="s">
        <v>168</v>
      </c>
      <c r="I228" s="514" t="s">
        <v>168</v>
      </c>
      <c r="J228" s="514">
        <v>0.00011</v>
      </c>
      <c r="K228" s="514">
        <v>2.3E-06</v>
      </c>
      <c r="L228" s="441" t="s">
        <v>273</v>
      </c>
      <c r="M228" s="441" t="s">
        <v>383</v>
      </c>
      <c r="N228" s="441" t="s">
        <v>383</v>
      </c>
      <c r="O228" s="444" t="s">
        <v>268</v>
      </c>
      <c r="P228" s="2"/>
      <c r="Q228" s="15"/>
    </row>
    <row r="229" spans="1:17" s="6" customFormat="1" ht="12" customHeight="1">
      <c r="A229" s="440" t="s">
        <v>635</v>
      </c>
      <c r="B229" s="441" t="s">
        <v>36</v>
      </c>
      <c r="C229" s="441">
        <v>0</v>
      </c>
      <c r="D229" s="441">
        <v>53</v>
      </c>
      <c r="E229" s="513">
        <v>0</v>
      </c>
      <c r="F229" s="514">
        <v>0.00023</v>
      </c>
      <c r="G229" s="514">
        <v>0.00026</v>
      </c>
      <c r="H229" s="514" t="s">
        <v>168</v>
      </c>
      <c r="I229" s="514" t="s">
        <v>168</v>
      </c>
      <c r="J229" s="514">
        <v>0.00012</v>
      </c>
      <c r="K229" s="514">
        <v>3.5E-06</v>
      </c>
      <c r="L229" s="441" t="s">
        <v>273</v>
      </c>
      <c r="M229" s="441" t="s">
        <v>383</v>
      </c>
      <c r="N229" s="441" t="s">
        <v>383</v>
      </c>
      <c r="O229" s="444" t="s">
        <v>268</v>
      </c>
      <c r="P229" s="2"/>
      <c r="Q229" s="15"/>
    </row>
    <row r="230" spans="1:17" s="6" customFormat="1" ht="12" customHeight="1">
      <c r="A230" s="440" t="s">
        <v>636</v>
      </c>
      <c r="B230" s="441" t="s">
        <v>36</v>
      </c>
      <c r="C230" s="441">
        <v>0</v>
      </c>
      <c r="D230" s="441">
        <v>53</v>
      </c>
      <c r="E230" s="513">
        <v>0</v>
      </c>
      <c r="F230" s="514">
        <v>0.00028</v>
      </c>
      <c r="G230" s="514">
        <v>0.00031</v>
      </c>
      <c r="H230" s="514" t="s">
        <v>168</v>
      </c>
      <c r="I230" s="514" t="s">
        <v>168</v>
      </c>
      <c r="J230" s="514">
        <v>0.00014</v>
      </c>
      <c r="K230" s="514">
        <v>3.2E-06</v>
      </c>
      <c r="L230" s="441" t="s">
        <v>273</v>
      </c>
      <c r="M230" s="441" t="s">
        <v>383</v>
      </c>
      <c r="N230" s="441" t="s">
        <v>383</v>
      </c>
      <c r="O230" s="444" t="s">
        <v>268</v>
      </c>
      <c r="P230" s="2"/>
      <c r="Q230" s="15"/>
    </row>
    <row r="231" spans="1:17" s="6" customFormat="1" ht="12" customHeight="1">
      <c r="A231" s="440" t="s">
        <v>637</v>
      </c>
      <c r="B231" s="441" t="s">
        <v>36</v>
      </c>
      <c r="C231" s="441">
        <v>0</v>
      </c>
      <c r="D231" s="441">
        <v>53</v>
      </c>
      <c r="E231" s="513">
        <v>0</v>
      </c>
      <c r="F231" s="514">
        <v>0.00023</v>
      </c>
      <c r="G231" s="514">
        <v>0.00025</v>
      </c>
      <c r="H231" s="514" t="s">
        <v>168</v>
      </c>
      <c r="I231" s="514" t="s">
        <v>168</v>
      </c>
      <c r="J231" s="514">
        <v>0.00012</v>
      </c>
      <c r="K231" s="514">
        <v>3.1E-06</v>
      </c>
      <c r="L231" s="441" t="s">
        <v>273</v>
      </c>
      <c r="M231" s="441" t="s">
        <v>383</v>
      </c>
      <c r="N231" s="441" t="s">
        <v>383</v>
      </c>
      <c r="O231" s="444" t="s">
        <v>268</v>
      </c>
      <c r="P231" s="2"/>
      <c r="Q231" s="15"/>
    </row>
    <row r="232" spans="1:17" s="6" customFormat="1" ht="12" customHeight="1">
      <c r="A232" s="440" t="s">
        <v>638</v>
      </c>
      <c r="B232" s="441" t="s">
        <v>36</v>
      </c>
      <c r="C232" s="441">
        <v>0</v>
      </c>
      <c r="D232" s="441">
        <v>53</v>
      </c>
      <c r="E232" s="513">
        <v>0</v>
      </c>
      <c r="F232" s="514">
        <v>0.00019</v>
      </c>
      <c r="G232" s="514">
        <v>0.00022</v>
      </c>
      <c r="H232" s="514" t="s">
        <v>168</v>
      </c>
      <c r="I232" s="514" t="s">
        <v>168</v>
      </c>
      <c r="J232" s="514">
        <v>0.0001</v>
      </c>
      <c r="K232" s="514">
        <v>2.8E-06</v>
      </c>
      <c r="L232" s="441" t="s">
        <v>273</v>
      </c>
      <c r="M232" s="441" t="s">
        <v>383</v>
      </c>
      <c r="N232" s="441" t="s">
        <v>383</v>
      </c>
      <c r="O232" s="444" t="s">
        <v>268</v>
      </c>
      <c r="P232" s="2"/>
      <c r="Q232" s="15"/>
    </row>
    <row r="233" spans="1:17" s="6" customFormat="1" ht="12" customHeight="1">
      <c r="A233" s="440" t="s">
        <v>639</v>
      </c>
      <c r="B233" s="441" t="s">
        <v>36</v>
      </c>
      <c r="C233" s="441">
        <v>0</v>
      </c>
      <c r="D233" s="441">
        <v>53</v>
      </c>
      <c r="E233" s="513">
        <v>0</v>
      </c>
      <c r="F233" s="514">
        <v>0.00025</v>
      </c>
      <c r="G233" s="514">
        <v>0.00028</v>
      </c>
      <c r="H233" s="514" t="s">
        <v>168</v>
      </c>
      <c r="I233" s="514" t="s">
        <v>168</v>
      </c>
      <c r="J233" s="514">
        <v>0.00013</v>
      </c>
      <c r="K233" s="514">
        <v>2.7E-06</v>
      </c>
      <c r="L233" s="441" t="s">
        <v>273</v>
      </c>
      <c r="M233" s="441" t="s">
        <v>383</v>
      </c>
      <c r="N233" s="441" t="s">
        <v>383</v>
      </c>
      <c r="O233" s="444" t="s">
        <v>268</v>
      </c>
      <c r="P233" s="2"/>
      <c r="Q233" s="15"/>
    </row>
    <row r="234" spans="1:17" s="6" customFormat="1" ht="12" customHeight="1">
      <c r="A234" s="440" t="s">
        <v>640</v>
      </c>
      <c r="B234" s="441" t="s">
        <v>36</v>
      </c>
      <c r="C234" s="441">
        <v>0</v>
      </c>
      <c r="D234" s="441">
        <v>53</v>
      </c>
      <c r="E234" s="513">
        <v>0</v>
      </c>
      <c r="F234" s="514">
        <v>0.00061</v>
      </c>
      <c r="G234" s="514">
        <v>0.00068</v>
      </c>
      <c r="H234" s="514" t="s">
        <v>168</v>
      </c>
      <c r="I234" s="514" t="s">
        <v>168</v>
      </c>
      <c r="J234" s="514">
        <v>0.00032</v>
      </c>
      <c r="K234" s="514">
        <v>6.8E-06</v>
      </c>
      <c r="L234" s="441" t="s">
        <v>273</v>
      </c>
      <c r="M234" s="441" t="s">
        <v>383</v>
      </c>
      <c r="N234" s="441" t="s">
        <v>383</v>
      </c>
      <c r="O234" s="444" t="s">
        <v>268</v>
      </c>
      <c r="P234" s="2"/>
      <c r="Q234" s="15"/>
    </row>
    <row r="235" spans="1:17" s="6" customFormat="1" ht="12" customHeight="1">
      <c r="A235" s="440" t="s">
        <v>905</v>
      </c>
      <c r="B235" s="441" t="s">
        <v>36</v>
      </c>
      <c r="C235" s="441">
        <v>0</v>
      </c>
      <c r="D235" s="441">
        <v>53</v>
      </c>
      <c r="E235" s="513">
        <v>0</v>
      </c>
      <c r="F235" s="514">
        <v>0.00011</v>
      </c>
      <c r="G235" s="514">
        <v>0.00012</v>
      </c>
      <c r="H235" s="514" t="s">
        <v>168</v>
      </c>
      <c r="I235" s="514" t="s">
        <v>168</v>
      </c>
      <c r="J235" s="514">
        <v>5.5E-05</v>
      </c>
      <c r="K235" s="514">
        <v>1.5E-06</v>
      </c>
      <c r="L235" s="441" t="s">
        <v>273</v>
      </c>
      <c r="M235" s="441" t="s">
        <v>383</v>
      </c>
      <c r="N235" s="441" t="s">
        <v>383</v>
      </c>
      <c r="O235" s="444" t="s">
        <v>268</v>
      </c>
      <c r="P235" s="2"/>
      <c r="Q235" s="15"/>
    </row>
    <row r="236" spans="1:17" s="6" customFormat="1" ht="12" customHeight="1">
      <c r="A236" s="440" t="s">
        <v>923</v>
      </c>
      <c r="B236" s="441" t="s">
        <v>36</v>
      </c>
      <c r="C236" s="441">
        <v>0</v>
      </c>
      <c r="D236" s="441">
        <v>53</v>
      </c>
      <c r="E236" s="513">
        <v>0</v>
      </c>
      <c r="F236" s="514">
        <v>0.0002</v>
      </c>
      <c r="G236" s="514">
        <v>0.00023</v>
      </c>
      <c r="H236" s="514" t="s">
        <v>168</v>
      </c>
      <c r="I236" s="514" t="s">
        <v>168</v>
      </c>
      <c r="J236" s="514">
        <v>0.00011</v>
      </c>
      <c r="K236" s="514">
        <v>3E-06</v>
      </c>
      <c r="L236" s="441" t="s">
        <v>273</v>
      </c>
      <c r="M236" s="441" t="s">
        <v>383</v>
      </c>
      <c r="N236" s="441" t="s">
        <v>383</v>
      </c>
      <c r="O236" s="444" t="s">
        <v>268</v>
      </c>
      <c r="P236" s="2"/>
      <c r="Q236" s="15"/>
    </row>
    <row r="237" spans="1:17" s="6" customFormat="1" ht="12" customHeight="1">
      <c r="A237" s="440" t="s">
        <v>924</v>
      </c>
      <c r="B237" s="441" t="s">
        <v>36</v>
      </c>
      <c r="C237" s="441">
        <v>0</v>
      </c>
      <c r="D237" s="441">
        <v>53</v>
      </c>
      <c r="E237" s="513">
        <v>0</v>
      </c>
      <c r="F237" s="514">
        <v>0.00021</v>
      </c>
      <c r="G237" s="514">
        <v>0.00024</v>
      </c>
      <c r="H237" s="514" t="s">
        <v>168</v>
      </c>
      <c r="I237" s="514" t="s">
        <v>168</v>
      </c>
      <c r="J237" s="514">
        <v>0.00011</v>
      </c>
      <c r="K237" s="514">
        <v>2.3E-06</v>
      </c>
      <c r="L237" s="441" t="s">
        <v>273</v>
      </c>
      <c r="M237" s="441" t="s">
        <v>383</v>
      </c>
      <c r="N237" s="441" t="s">
        <v>383</v>
      </c>
      <c r="O237" s="444" t="s">
        <v>268</v>
      </c>
      <c r="P237" s="2"/>
      <c r="Q237" s="15"/>
    </row>
    <row r="238" spans="1:17" s="6" customFormat="1" ht="12" customHeight="1">
      <c r="A238" s="440" t="s">
        <v>641</v>
      </c>
      <c r="B238" s="441" t="s">
        <v>36</v>
      </c>
      <c r="C238" s="441">
        <v>0</v>
      </c>
      <c r="D238" s="441">
        <v>53</v>
      </c>
      <c r="E238" s="513">
        <v>0</v>
      </c>
      <c r="F238" s="514">
        <v>0.00014</v>
      </c>
      <c r="G238" s="514">
        <v>0.00016</v>
      </c>
      <c r="H238" s="514" t="s">
        <v>168</v>
      </c>
      <c r="I238" s="514" t="s">
        <v>168</v>
      </c>
      <c r="J238" s="514">
        <v>7.4E-05</v>
      </c>
      <c r="K238" s="514">
        <v>2.2E-06</v>
      </c>
      <c r="L238" s="441" t="s">
        <v>273</v>
      </c>
      <c r="M238" s="441" t="s">
        <v>383</v>
      </c>
      <c r="N238" s="441" t="s">
        <v>383</v>
      </c>
      <c r="O238" s="444" t="s">
        <v>268</v>
      </c>
      <c r="P238" s="2"/>
      <c r="Q238" s="15"/>
    </row>
    <row r="239" spans="1:16" s="6" customFormat="1" ht="12" customHeight="1">
      <c r="A239" s="440" t="s">
        <v>642</v>
      </c>
      <c r="B239" s="441" t="s">
        <v>36</v>
      </c>
      <c r="C239" s="441">
        <v>0</v>
      </c>
      <c r="D239" s="441">
        <v>53</v>
      </c>
      <c r="E239" s="513">
        <v>0</v>
      </c>
      <c r="F239" s="514">
        <v>0.00017</v>
      </c>
      <c r="G239" s="514">
        <v>0.00019</v>
      </c>
      <c r="H239" s="514" t="s">
        <v>168</v>
      </c>
      <c r="I239" s="514" t="s">
        <v>168</v>
      </c>
      <c r="J239" s="514">
        <v>9E-05</v>
      </c>
      <c r="K239" s="514">
        <v>1.8E-06</v>
      </c>
      <c r="L239" s="441" t="s">
        <v>273</v>
      </c>
      <c r="M239" s="441" t="s">
        <v>383</v>
      </c>
      <c r="N239" s="441" t="s">
        <v>383</v>
      </c>
      <c r="O239" s="444" t="s">
        <v>268</v>
      </c>
      <c r="P239" s="2"/>
    </row>
    <row r="240" spans="1:16" s="6" customFormat="1" ht="12" customHeight="1">
      <c r="A240" s="440" t="s">
        <v>182</v>
      </c>
      <c r="B240" s="441" t="s">
        <v>36</v>
      </c>
      <c r="C240" s="441">
        <v>2</v>
      </c>
      <c r="D240" s="441">
        <v>53</v>
      </c>
      <c r="E240" s="513">
        <v>0.03773584905660377</v>
      </c>
      <c r="F240" s="514">
        <v>0.0018</v>
      </c>
      <c r="G240" s="514">
        <v>0.021</v>
      </c>
      <c r="H240" s="514">
        <v>0.013</v>
      </c>
      <c r="I240" s="514">
        <v>0.017</v>
      </c>
      <c r="J240" s="514">
        <v>0.0057</v>
      </c>
      <c r="K240" s="514">
        <v>0.0037</v>
      </c>
      <c r="L240" s="441" t="s">
        <v>273</v>
      </c>
      <c r="M240" s="441" t="s">
        <v>383</v>
      </c>
      <c r="N240" s="441" t="s">
        <v>383</v>
      </c>
      <c r="O240" s="442" t="s">
        <v>820</v>
      </c>
      <c r="P240" s="2"/>
    </row>
    <row r="241" spans="1:16" s="6" customFormat="1" ht="12" customHeight="1">
      <c r="A241" s="440" t="s">
        <v>643</v>
      </c>
      <c r="B241" s="441" t="s">
        <v>36</v>
      </c>
      <c r="C241" s="441">
        <v>0</v>
      </c>
      <c r="D241" s="441">
        <v>53</v>
      </c>
      <c r="E241" s="513">
        <v>0</v>
      </c>
      <c r="F241" s="514">
        <v>0.0055</v>
      </c>
      <c r="G241" s="514">
        <v>0.0061</v>
      </c>
      <c r="H241" s="514" t="s">
        <v>168</v>
      </c>
      <c r="I241" s="514" t="s">
        <v>168</v>
      </c>
      <c r="J241" s="514">
        <v>0.0029</v>
      </c>
      <c r="K241" s="514">
        <v>6.2E-05</v>
      </c>
      <c r="L241" s="441" t="s">
        <v>273</v>
      </c>
      <c r="M241" s="441" t="s">
        <v>383</v>
      </c>
      <c r="N241" s="441" t="s">
        <v>383</v>
      </c>
      <c r="O241" s="444" t="s">
        <v>268</v>
      </c>
      <c r="P241" s="2"/>
    </row>
    <row r="242" spans="1:16" s="6" customFormat="1" ht="12" customHeight="1">
      <c r="A242" s="440" t="s">
        <v>183</v>
      </c>
      <c r="B242" s="441" t="s">
        <v>36</v>
      </c>
      <c r="C242" s="441">
        <v>0</v>
      </c>
      <c r="D242" s="441">
        <v>53</v>
      </c>
      <c r="E242" s="513">
        <v>0</v>
      </c>
      <c r="F242" s="514">
        <v>8.8E-05</v>
      </c>
      <c r="G242" s="514">
        <v>9.8E-05</v>
      </c>
      <c r="H242" s="514" t="s">
        <v>168</v>
      </c>
      <c r="I242" s="514" t="s">
        <v>168</v>
      </c>
      <c r="J242" s="514">
        <v>4.6E-05</v>
      </c>
      <c r="K242" s="514">
        <v>9.7E-07</v>
      </c>
      <c r="L242" s="441" t="s">
        <v>273</v>
      </c>
      <c r="M242" s="441" t="s">
        <v>59</v>
      </c>
      <c r="N242" s="441" t="s">
        <v>383</v>
      </c>
      <c r="O242" s="444" t="s">
        <v>268</v>
      </c>
      <c r="P242" s="2"/>
    </row>
    <row r="243" spans="1:16" s="6" customFormat="1" ht="12" customHeight="1">
      <c r="A243" s="440" t="s">
        <v>644</v>
      </c>
      <c r="B243" s="441" t="s">
        <v>36</v>
      </c>
      <c r="C243" s="441">
        <v>0</v>
      </c>
      <c r="D243" s="441">
        <v>53</v>
      </c>
      <c r="E243" s="513">
        <v>0</v>
      </c>
      <c r="F243" s="514">
        <v>0.00012</v>
      </c>
      <c r="G243" s="514">
        <v>0.00014</v>
      </c>
      <c r="H243" s="514" t="s">
        <v>168</v>
      </c>
      <c r="I243" s="514" t="s">
        <v>168</v>
      </c>
      <c r="J243" s="514">
        <v>6.5E-05</v>
      </c>
      <c r="K243" s="514">
        <v>1.7E-06</v>
      </c>
      <c r="L243" s="441" t="s">
        <v>273</v>
      </c>
      <c r="M243" s="441" t="s">
        <v>383</v>
      </c>
      <c r="N243" s="441" t="s">
        <v>383</v>
      </c>
      <c r="O243" s="444" t="s">
        <v>268</v>
      </c>
      <c r="P243" s="2"/>
    </row>
    <row r="244" spans="1:16" s="6" customFormat="1" ht="12" customHeight="1">
      <c r="A244" s="440" t="s">
        <v>645</v>
      </c>
      <c r="B244" s="441" t="s">
        <v>36</v>
      </c>
      <c r="C244" s="441">
        <v>0</v>
      </c>
      <c r="D244" s="441">
        <v>53</v>
      </c>
      <c r="E244" s="513">
        <v>0</v>
      </c>
      <c r="F244" s="514">
        <v>0.00021</v>
      </c>
      <c r="G244" s="514">
        <v>0.00024</v>
      </c>
      <c r="H244" s="514" t="s">
        <v>168</v>
      </c>
      <c r="I244" s="514" t="s">
        <v>168</v>
      </c>
      <c r="J244" s="514">
        <v>0.00011</v>
      </c>
      <c r="K244" s="514">
        <v>3E-06</v>
      </c>
      <c r="L244" s="441" t="s">
        <v>273</v>
      </c>
      <c r="M244" s="441" t="s">
        <v>383</v>
      </c>
      <c r="N244" s="441" t="s">
        <v>383</v>
      </c>
      <c r="O244" s="444" t="s">
        <v>268</v>
      </c>
      <c r="P244" s="2"/>
    </row>
    <row r="245" spans="1:16" s="6" customFormat="1" ht="12" customHeight="1">
      <c r="A245" s="440" t="s">
        <v>646</v>
      </c>
      <c r="B245" s="441" t="s">
        <v>36</v>
      </c>
      <c r="C245" s="441">
        <v>0</v>
      </c>
      <c r="D245" s="441">
        <v>53</v>
      </c>
      <c r="E245" s="513">
        <v>0</v>
      </c>
      <c r="F245" s="514">
        <v>0.00013</v>
      </c>
      <c r="G245" s="514">
        <v>0.00015</v>
      </c>
      <c r="H245" s="514" t="s">
        <v>168</v>
      </c>
      <c r="I245" s="514" t="s">
        <v>168</v>
      </c>
      <c r="J245" s="514">
        <v>6.9E-05</v>
      </c>
      <c r="K245" s="514">
        <v>2.5E-06</v>
      </c>
      <c r="L245" s="441" t="s">
        <v>273</v>
      </c>
      <c r="M245" s="441" t="s">
        <v>383</v>
      </c>
      <c r="N245" s="441" t="s">
        <v>383</v>
      </c>
      <c r="O245" s="444" t="s">
        <v>268</v>
      </c>
      <c r="P245" s="2"/>
    </row>
    <row r="246" spans="1:16" s="6" customFormat="1" ht="12" customHeight="1">
      <c r="A246" s="440" t="s">
        <v>260</v>
      </c>
      <c r="B246" s="441" t="s">
        <v>36</v>
      </c>
      <c r="C246" s="441">
        <v>0</v>
      </c>
      <c r="D246" s="441">
        <v>53</v>
      </c>
      <c r="E246" s="513">
        <v>0</v>
      </c>
      <c r="F246" s="514">
        <v>0.00012</v>
      </c>
      <c r="G246" s="514">
        <v>0.00014</v>
      </c>
      <c r="H246" s="514" t="s">
        <v>168</v>
      </c>
      <c r="I246" s="514" t="s">
        <v>168</v>
      </c>
      <c r="J246" s="514">
        <v>6.5E-05</v>
      </c>
      <c r="K246" s="514">
        <v>1.7E-06</v>
      </c>
      <c r="L246" s="441" t="s">
        <v>273</v>
      </c>
      <c r="M246" s="441" t="s">
        <v>383</v>
      </c>
      <c r="N246" s="441" t="s">
        <v>383</v>
      </c>
      <c r="O246" s="444" t="s">
        <v>268</v>
      </c>
      <c r="P246" s="2"/>
    </row>
    <row r="247" spans="1:16" s="6" customFormat="1" ht="12" customHeight="1">
      <c r="A247" s="440" t="s">
        <v>261</v>
      </c>
      <c r="B247" s="441" t="s">
        <v>36</v>
      </c>
      <c r="C247" s="441">
        <v>0</v>
      </c>
      <c r="D247" s="441">
        <v>53</v>
      </c>
      <c r="E247" s="513">
        <v>0</v>
      </c>
      <c r="F247" s="514">
        <v>0.00021</v>
      </c>
      <c r="G247" s="514">
        <v>0.00023</v>
      </c>
      <c r="H247" s="514" t="s">
        <v>168</v>
      </c>
      <c r="I247" s="514" t="s">
        <v>168</v>
      </c>
      <c r="J247" s="514">
        <v>0.00011</v>
      </c>
      <c r="K247" s="514">
        <v>3.1E-06</v>
      </c>
      <c r="L247" s="441" t="s">
        <v>273</v>
      </c>
      <c r="M247" s="441" t="s">
        <v>383</v>
      </c>
      <c r="N247" s="441" t="s">
        <v>383</v>
      </c>
      <c r="O247" s="444" t="s">
        <v>268</v>
      </c>
      <c r="P247" s="2"/>
    </row>
    <row r="248" spans="1:16" s="6" customFormat="1" ht="12" customHeight="1">
      <c r="A248" s="440" t="s">
        <v>897</v>
      </c>
      <c r="B248" s="441" t="s">
        <v>36</v>
      </c>
      <c r="C248" s="441">
        <v>0</v>
      </c>
      <c r="D248" s="441">
        <v>53</v>
      </c>
      <c r="E248" s="513">
        <v>0</v>
      </c>
      <c r="F248" s="514">
        <v>0.00022</v>
      </c>
      <c r="G248" s="514">
        <v>0.00025</v>
      </c>
      <c r="H248" s="514" t="s">
        <v>168</v>
      </c>
      <c r="I248" s="514" t="s">
        <v>168</v>
      </c>
      <c r="J248" s="514">
        <v>0.00012</v>
      </c>
      <c r="K248" s="514">
        <v>2.4E-06</v>
      </c>
      <c r="L248" s="441" t="s">
        <v>273</v>
      </c>
      <c r="M248" s="441" t="s">
        <v>383</v>
      </c>
      <c r="N248" s="441" t="s">
        <v>383</v>
      </c>
      <c r="O248" s="444" t="s">
        <v>268</v>
      </c>
      <c r="P248" s="2"/>
    </row>
    <row r="249" spans="1:16" s="6" customFormat="1" ht="12" customHeight="1">
      <c r="A249" s="440" t="s">
        <v>899</v>
      </c>
      <c r="B249" s="441" t="s">
        <v>36</v>
      </c>
      <c r="C249" s="441">
        <v>0</v>
      </c>
      <c r="D249" s="441">
        <v>53</v>
      </c>
      <c r="E249" s="513">
        <v>0</v>
      </c>
      <c r="F249" s="514">
        <v>0.00029</v>
      </c>
      <c r="G249" s="514">
        <v>0.00033</v>
      </c>
      <c r="H249" s="514" t="s">
        <v>168</v>
      </c>
      <c r="I249" s="514" t="s">
        <v>168</v>
      </c>
      <c r="J249" s="514">
        <v>0.00015</v>
      </c>
      <c r="K249" s="514">
        <v>3.9E-06</v>
      </c>
      <c r="L249" s="441" t="s">
        <v>273</v>
      </c>
      <c r="M249" s="441" t="s">
        <v>383</v>
      </c>
      <c r="N249" s="441" t="s">
        <v>383</v>
      </c>
      <c r="O249" s="444" t="s">
        <v>268</v>
      </c>
      <c r="P249" s="2"/>
    </row>
    <row r="250" spans="1:16" s="6" customFormat="1" ht="12" customHeight="1">
      <c r="A250" s="440" t="s">
        <v>898</v>
      </c>
      <c r="B250" s="441" t="s">
        <v>36</v>
      </c>
      <c r="C250" s="441">
        <v>0</v>
      </c>
      <c r="D250" s="441">
        <v>53</v>
      </c>
      <c r="E250" s="513">
        <v>0</v>
      </c>
      <c r="F250" s="514">
        <v>0.00015</v>
      </c>
      <c r="G250" s="514">
        <v>0.00016</v>
      </c>
      <c r="H250" s="514" t="s">
        <v>168</v>
      </c>
      <c r="I250" s="514" t="s">
        <v>168</v>
      </c>
      <c r="J250" s="514">
        <v>7.6E-05</v>
      </c>
      <c r="K250" s="514">
        <v>1.7E-06</v>
      </c>
      <c r="L250" s="441" t="s">
        <v>273</v>
      </c>
      <c r="M250" s="441" t="s">
        <v>383</v>
      </c>
      <c r="N250" s="441" t="s">
        <v>383</v>
      </c>
      <c r="O250" s="444" t="s">
        <v>268</v>
      </c>
      <c r="P250" s="2"/>
    </row>
    <row r="251" spans="1:16" s="6" customFormat="1" ht="12" customHeight="1">
      <c r="A251" s="440" t="s">
        <v>647</v>
      </c>
      <c r="B251" s="441" t="s">
        <v>36</v>
      </c>
      <c r="C251" s="441">
        <v>0</v>
      </c>
      <c r="D251" s="441">
        <v>53</v>
      </c>
      <c r="E251" s="513">
        <v>0</v>
      </c>
      <c r="F251" s="514">
        <v>0.00011</v>
      </c>
      <c r="G251" s="514">
        <v>0.00012</v>
      </c>
      <c r="H251" s="514" t="s">
        <v>168</v>
      </c>
      <c r="I251" s="514" t="s">
        <v>168</v>
      </c>
      <c r="J251" s="514">
        <v>5.6E-05</v>
      </c>
      <c r="K251" s="514">
        <v>2E-06</v>
      </c>
      <c r="L251" s="441" t="s">
        <v>273</v>
      </c>
      <c r="M251" s="441" t="s">
        <v>383</v>
      </c>
      <c r="N251" s="441" t="s">
        <v>383</v>
      </c>
      <c r="O251" s="444" t="s">
        <v>268</v>
      </c>
      <c r="P251" s="2"/>
    </row>
    <row r="252" spans="1:16" s="6" customFormat="1" ht="12" customHeight="1">
      <c r="A252" s="440" t="s">
        <v>648</v>
      </c>
      <c r="B252" s="441" t="s">
        <v>36</v>
      </c>
      <c r="C252" s="441">
        <v>0</v>
      </c>
      <c r="D252" s="441">
        <v>53</v>
      </c>
      <c r="E252" s="513">
        <v>0</v>
      </c>
      <c r="F252" s="514">
        <v>0.00023</v>
      </c>
      <c r="G252" s="514">
        <v>0.00025</v>
      </c>
      <c r="H252" s="514" t="s">
        <v>168</v>
      </c>
      <c r="I252" s="514" t="s">
        <v>168</v>
      </c>
      <c r="J252" s="514">
        <v>0.00012</v>
      </c>
      <c r="K252" s="514">
        <v>2.9E-06</v>
      </c>
      <c r="L252" s="441" t="s">
        <v>273</v>
      </c>
      <c r="M252" s="441" t="s">
        <v>383</v>
      </c>
      <c r="N252" s="441" t="s">
        <v>383</v>
      </c>
      <c r="O252" s="444" t="s">
        <v>268</v>
      </c>
      <c r="P252" s="2"/>
    </row>
    <row r="253" spans="1:16" s="6" customFormat="1" ht="12" customHeight="1">
      <c r="A253" s="440" t="s">
        <v>893</v>
      </c>
      <c r="B253" s="441" t="s">
        <v>36</v>
      </c>
      <c r="C253" s="441">
        <v>0</v>
      </c>
      <c r="D253" s="441">
        <v>53</v>
      </c>
      <c r="E253" s="513">
        <v>0</v>
      </c>
      <c r="F253" s="514">
        <v>0.00012</v>
      </c>
      <c r="G253" s="514">
        <v>0.00013</v>
      </c>
      <c r="H253" s="514" t="s">
        <v>168</v>
      </c>
      <c r="I253" s="514" t="s">
        <v>168</v>
      </c>
      <c r="J253" s="514">
        <v>6.1E-05</v>
      </c>
      <c r="K253" s="514">
        <v>2.3E-06</v>
      </c>
      <c r="L253" s="441" t="s">
        <v>273</v>
      </c>
      <c r="M253" s="441" t="s">
        <v>383</v>
      </c>
      <c r="N253" s="441" t="s">
        <v>383</v>
      </c>
      <c r="O253" s="444" t="s">
        <v>268</v>
      </c>
      <c r="P253" s="2"/>
    </row>
    <row r="254" spans="1:16" s="6" customFormat="1" ht="12" customHeight="1">
      <c r="A254" s="440" t="s">
        <v>255</v>
      </c>
      <c r="B254" s="441" t="s">
        <v>36</v>
      </c>
      <c r="C254" s="441">
        <v>0</v>
      </c>
      <c r="D254" s="441">
        <v>53</v>
      </c>
      <c r="E254" s="513">
        <v>0</v>
      </c>
      <c r="F254" s="514">
        <v>0.00047</v>
      </c>
      <c r="G254" s="514">
        <v>0.00052</v>
      </c>
      <c r="H254" s="514" t="s">
        <v>168</v>
      </c>
      <c r="I254" s="514" t="s">
        <v>168</v>
      </c>
      <c r="J254" s="514">
        <v>0.00024</v>
      </c>
      <c r="K254" s="514">
        <v>5.2E-06</v>
      </c>
      <c r="L254" s="441" t="s">
        <v>273</v>
      </c>
      <c r="M254" s="441" t="s">
        <v>383</v>
      </c>
      <c r="N254" s="441" t="s">
        <v>383</v>
      </c>
      <c r="O254" s="444" t="s">
        <v>268</v>
      </c>
      <c r="P254" s="2"/>
    </row>
    <row r="255" spans="1:16" s="6" customFormat="1" ht="12" customHeight="1">
      <c r="A255" s="440" t="s">
        <v>256</v>
      </c>
      <c r="B255" s="441" t="s">
        <v>36</v>
      </c>
      <c r="C255" s="441">
        <v>0</v>
      </c>
      <c r="D255" s="441">
        <v>53</v>
      </c>
      <c r="E255" s="513">
        <v>0</v>
      </c>
      <c r="F255" s="514">
        <v>0.0001</v>
      </c>
      <c r="G255" s="514">
        <v>0.00011</v>
      </c>
      <c r="H255" s="514" t="s">
        <v>168</v>
      </c>
      <c r="I255" s="514" t="s">
        <v>168</v>
      </c>
      <c r="J255" s="514">
        <v>5.3E-05</v>
      </c>
      <c r="K255" s="514">
        <v>2.5E-06</v>
      </c>
      <c r="L255" s="441" t="s">
        <v>273</v>
      </c>
      <c r="M255" s="441" t="s">
        <v>383</v>
      </c>
      <c r="N255" s="441" t="s">
        <v>383</v>
      </c>
      <c r="O255" s="444" t="s">
        <v>268</v>
      </c>
      <c r="P255" s="2"/>
    </row>
    <row r="256" spans="1:16" s="6" customFormat="1" ht="12" customHeight="1">
      <c r="A256" s="440" t="s">
        <v>649</v>
      </c>
      <c r="B256" s="441" t="s">
        <v>36</v>
      </c>
      <c r="C256" s="441">
        <v>0</v>
      </c>
      <c r="D256" s="441">
        <v>53</v>
      </c>
      <c r="E256" s="513">
        <v>0</v>
      </c>
      <c r="F256" s="514">
        <v>0.00027</v>
      </c>
      <c r="G256" s="514">
        <v>0.0003</v>
      </c>
      <c r="H256" s="514" t="s">
        <v>168</v>
      </c>
      <c r="I256" s="514" t="s">
        <v>168</v>
      </c>
      <c r="J256" s="514">
        <v>0.00014</v>
      </c>
      <c r="K256" s="514">
        <v>3E-06</v>
      </c>
      <c r="L256" s="441" t="s">
        <v>273</v>
      </c>
      <c r="M256" s="441" t="s">
        <v>383</v>
      </c>
      <c r="N256" s="441" t="s">
        <v>383</v>
      </c>
      <c r="O256" s="444" t="s">
        <v>268</v>
      </c>
      <c r="P256" s="2"/>
    </row>
    <row r="257" spans="1:16" s="6" customFormat="1" ht="12" customHeight="1">
      <c r="A257" s="440" t="s">
        <v>890</v>
      </c>
      <c r="B257" s="441" t="s">
        <v>36</v>
      </c>
      <c r="C257" s="441">
        <v>0</v>
      </c>
      <c r="D257" s="441">
        <v>53</v>
      </c>
      <c r="E257" s="513">
        <v>0</v>
      </c>
      <c r="F257" s="514">
        <v>5.5E-05</v>
      </c>
      <c r="G257" s="514">
        <v>6.1E-05</v>
      </c>
      <c r="H257" s="514" t="s">
        <v>168</v>
      </c>
      <c r="I257" s="514" t="s">
        <v>168</v>
      </c>
      <c r="J257" s="514">
        <v>2.8E-05</v>
      </c>
      <c r="K257" s="514">
        <v>5.7E-07</v>
      </c>
      <c r="L257" s="441" t="s">
        <v>273</v>
      </c>
      <c r="M257" s="441" t="s">
        <v>383</v>
      </c>
      <c r="N257" s="441" t="s">
        <v>383</v>
      </c>
      <c r="O257" s="444" t="s">
        <v>268</v>
      </c>
      <c r="P257" s="2"/>
    </row>
    <row r="258" spans="1:16" s="6" customFormat="1" ht="12" customHeight="1">
      <c r="A258" s="440" t="s">
        <v>891</v>
      </c>
      <c r="B258" s="441" t="s">
        <v>36</v>
      </c>
      <c r="C258" s="441">
        <v>0</v>
      </c>
      <c r="D258" s="441">
        <v>53</v>
      </c>
      <c r="E258" s="513">
        <v>0</v>
      </c>
      <c r="F258" s="514">
        <v>0.0001</v>
      </c>
      <c r="G258" s="514">
        <v>0.00011</v>
      </c>
      <c r="H258" s="514" t="s">
        <v>168</v>
      </c>
      <c r="I258" s="514" t="s">
        <v>168</v>
      </c>
      <c r="J258" s="514">
        <v>5.3E-05</v>
      </c>
      <c r="K258" s="514">
        <v>2.5E-06</v>
      </c>
      <c r="L258" s="441" t="s">
        <v>273</v>
      </c>
      <c r="M258" s="441" t="s">
        <v>383</v>
      </c>
      <c r="N258" s="441" t="s">
        <v>383</v>
      </c>
      <c r="O258" s="444" t="s">
        <v>268</v>
      </c>
      <c r="P258" s="2"/>
    </row>
    <row r="259" spans="1:16" s="6" customFormat="1" ht="12" customHeight="1">
      <c r="A259" s="440" t="s">
        <v>892</v>
      </c>
      <c r="B259" s="441" t="s">
        <v>36</v>
      </c>
      <c r="C259" s="441">
        <v>0</v>
      </c>
      <c r="D259" s="441">
        <v>53</v>
      </c>
      <c r="E259" s="513">
        <v>0</v>
      </c>
      <c r="F259" s="514">
        <v>0.00013</v>
      </c>
      <c r="G259" s="514">
        <v>0.00014</v>
      </c>
      <c r="H259" s="514" t="s">
        <v>168</v>
      </c>
      <c r="I259" s="514" t="s">
        <v>168</v>
      </c>
      <c r="J259" s="514">
        <v>6.5E-05</v>
      </c>
      <c r="K259" s="514">
        <v>1.5E-06</v>
      </c>
      <c r="L259" s="441" t="s">
        <v>273</v>
      </c>
      <c r="M259" s="441" t="s">
        <v>383</v>
      </c>
      <c r="N259" s="441" t="s">
        <v>383</v>
      </c>
      <c r="O259" s="444" t="s">
        <v>268</v>
      </c>
      <c r="P259" s="2"/>
    </row>
    <row r="260" spans="1:16" s="6" customFormat="1" ht="12" customHeight="1">
      <c r="A260" s="440" t="s">
        <v>650</v>
      </c>
      <c r="B260" s="441" t="s">
        <v>36</v>
      </c>
      <c r="C260" s="441">
        <v>0</v>
      </c>
      <c r="D260" s="441">
        <v>53</v>
      </c>
      <c r="E260" s="513">
        <v>0</v>
      </c>
      <c r="F260" s="514">
        <v>0.00017</v>
      </c>
      <c r="G260" s="514">
        <v>0.00019</v>
      </c>
      <c r="H260" s="514" t="s">
        <v>168</v>
      </c>
      <c r="I260" s="514" t="s">
        <v>168</v>
      </c>
      <c r="J260" s="514">
        <v>8.8E-05</v>
      </c>
      <c r="K260" s="514">
        <v>2.9E-06</v>
      </c>
      <c r="L260" s="441" t="s">
        <v>273</v>
      </c>
      <c r="M260" s="441" t="s">
        <v>383</v>
      </c>
      <c r="N260" s="441" t="s">
        <v>383</v>
      </c>
      <c r="O260" s="444" t="s">
        <v>268</v>
      </c>
      <c r="P260" s="2"/>
    </row>
    <row r="261" spans="1:16" s="6" customFormat="1" ht="12" customHeight="1">
      <c r="A261" s="440" t="s">
        <v>895</v>
      </c>
      <c r="B261" s="441" t="s">
        <v>36</v>
      </c>
      <c r="C261" s="441">
        <v>25</v>
      </c>
      <c r="D261" s="441">
        <v>53</v>
      </c>
      <c r="E261" s="513">
        <v>0.4716981132075472</v>
      </c>
      <c r="F261" s="514">
        <v>0.00071</v>
      </c>
      <c r="G261" s="514">
        <v>0.0077</v>
      </c>
      <c r="H261" s="514">
        <v>0.0014</v>
      </c>
      <c r="I261" s="514">
        <v>0.028</v>
      </c>
      <c r="J261" s="514">
        <v>0.0058</v>
      </c>
      <c r="K261" s="514">
        <v>0.0068</v>
      </c>
      <c r="L261" s="441" t="s">
        <v>273</v>
      </c>
      <c r="M261" s="441" t="s">
        <v>383</v>
      </c>
      <c r="N261" s="441" t="s">
        <v>59</v>
      </c>
      <c r="O261" s="444" t="s">
        <v>271</v>
      </c>
      <c r="P261" s="2"/>
    </row>
    <row r="262" spans="1:16" s="6" customFormat="1" ht="12" customHeight="1">
      <c r="A262" s="440" t="s">
        <v>364</v>
      </c>
      <c r="B262" s="441" t="s">
        <v>36</v>
      </c>
      <c r="C262" s="441">
        <v>0</v>
      </c>
      <c r="D262" s="441">
        <v>53</v>
      </c>
      <c r="E262" s="513">
        <v>0</v>
      </c>
      <c r="F262" s="514">
        <v>0.048</v>
      </c>
      <c r="G262" s="514">
        <v>0.053</v>
      </c>
      <c r="H262" s="514" t="s">
        <v>168</v>
      </c>
      <c r="I262" s="514" t="s">
        <v>168</v>
      </c>
      <c r="J262" s="514">
        <v>0.025</v>
      </c>
      <c r="K262" s="514">
        <v>0.00052</v>
      </c>
      <c r="L262" s="441" t="s">
        <v>273</v>
      </c>
      <c r="M262" s="441" t="s">
        <v>383</v>
      </c>
      <c r="N262" s="441" t="s">
        <v>383</v>
      </c>
      <c r="O262" s="444" t="s">
        <v>268</v>
      </c>
      <c r="P262" s="2"/>
    </row>
    <row r="263" spans="1:16" s="6" customFormat="1" ht="12" customHeight="1">
      <c r="A263" s="440" t="s">
        <v>204</v>
      </c>
      <c r="B263" s="441" t="s">
        <v>36</v>
      </c>
      <c r="C263" s="441">
        <v>4</v>
      </c>
      <c r="D263" s="441">
        <v>53</v>
      </c>
      <c r="E263" s="513">
        <v>0.07547169811320754</v>
      </c>
      <c r="F263" s="514">
        <v>5.9E-05</v>
      </c>
      <c r="G263" s="514">
        <v>0.00015</v>
      </c>
      <c r="H263" s="514">
        <v>6.2E-05</v>
      </c>
      <c r="I263" s="514">
        <v>0.0002</v>
      </c>
      <c r="J263" s="514">
        <v>3.7E-05</v>
      </c>
      <c r="K263" s="514">
        <v>2.5E-05</v>
      </c>
      <c r="L263" s="441" t="s">
        <v>273</v>
      </c>
      <c r="M263" s="441" t="s">
        <v>383</v>
      </c>
      <c r="N263" s="441" t="s">
        <v>59</v>
      </c>
      <c r="O263" s="444" t="s">
        <v>271</v>
      </c>
      <c r="P263" s="2"/>
    </row>
    <row r="264" spans="1:16" s="6" customFormat="1" ht="12" customHeight="1">
      <c r="A264" s="440" t="s">
        <v>925</v>
      </c>
      <c r="B264" s="441" t="s">
        <v>36</v>
      </c>
      <c r="C264" s="441">
        <v>0</v>
      </c>
      <c r="D264" s="441">
        <v>53</v>
      </c>
      <c r="E264" s="513">
        <v>0</v>
      </c>
      <c r="F264" s="514">
        <v>0.0002</v>
      </c>
      <c r="G264" s="514">
        <v>0.00023</v>
      </c>
      <c r="H264" s="514" t="s">
        <v>168</v>
      </c>
      <c r="I264" s="514" t="s">
        <v>168</v>
      </c>
      <c r="J264" s="514">
        <v>0.00011</v>
      </c>
      <c r="K264" s="514">
        <v>3E-06</v>
      </c>
      <c r="L264" s="441" t="s">
        <v>273</v>
      </c>
      <c r="M264" s="441" t="s">
        <v>383</v>
      </c>
      <c r="N264" s="441" t="s">
        <v>383</v>
      </c>
      <c r="O264" s="444" t="s">
        <v>268</v>
      </c>
      <c r="P264" s="2"/>
    </row>
    <row r="265" spans="1:16" s="6" customFormat="1" ht="12" customHeight="1">
      <c r="A265" s="440" t="s">
        <v>262</v>
      </c>
      <c r="B265" s="441" t="s">
        <v>36</v>
      </c>
      <c r="C265" s="441">
        <v>0</v>
      </c>
      <c r="D265" s="441">
        <v>53</v>
      </c>
      <c r="E265" s="513">
        <v>0</v>
      </c>
      <c r="F265" s="514">
        <v>0.0001</v>
      </c>
      <c r="G265" s="514">
        <v>0.00012</v>
      </c>
      <c r="H265" s="514" t="s">
        <v>168</v>
      </c>
      <c r="I265" s="514" t="s">
        <v>168</v>
      </c>
      <c r="J265" s="514">
        <v>5.5E-05</v>
      </c>
      <c r="K265" s="514">
        <v>1.4E-06</v>
      </c>
      <c r="L265" s="441" t="s">
        <v>273</v>
      </c>
      <c r="M265" s="441" t="s">
        <v>383</v>
      </c>
      <c r="N265" s="441" t="s">
        <v>383</v>
      </c>
      <c r="O265" s="444" t="s">
        <v>268</v>
      </c>
      <c r="P265" s="2"/>
    </row>
    <row r="266" spans="1:16" s="6" customFormat="1" ht="12" customHeight="1">
      <c r="A266" s="440" t="s">
        <v>26</v>
      </c>
      <c r="B266" s="441" t="s">
        <v>36</v>
      </c>
      <c r="C266" s="441">
        <v>0</v>
      </c>
      <c r="D266" s="441">
        <v>53</v>
      </c>
      <c r="E266" s="513">
        <v>0</v>
      </c>
      <c r="F266" s="514">
        <v>0.00017</v>
      </c>
      <c r="G266" s="514">
        <v>0.00019</v>
      </c>
      <c r="H266" s="514" t="s">
        <v>168</v>
      </c>
      <c r="I266" s="514" t="s">
        <v>168</v>
      </c>
      <c r="J266" s="514">
        <v>8.8E-05</v>
      </c>
      <c r="K266" s="514">
        <v>2.9E-06</v>
      </c>
      <c r="L266" s="441" t="s">
        <v>273</v>
      </c>
      <c r="M266" s="441" t="s">
        <v>383</v>
      </c>
      <c r="N266" s="441" t="s">
        <v>383</v>
      </c>
      <c r="O266" s="444" t="s">
        <v>268</v>
      </c>
      <c r="P266" s="2"/>
    </row>
    <row r="267" spans="1:16" s="6" customFormat="1" ht="12" customHeight="1">
      <c r="A267" s="440" t="s">
        <v>896</v>
      </c>
      <c r="B267" s="441" t="s">
        <v>36</v>
      </c>
      <c r="C267" s="441">
        <v>0</v>
      </c>
      <c r="D267" s="441">
        <v>53</v>
      </c>
      <c r="E267" s="513">
        <v>0</v>
      </c>
      <c r="F267" s="514">
        <v>0.00018</v>
      </c>
      <c r="G267" s="514">
        <v>0.0002</v>
      </c>
      <c r="H267" s="514" t="s">
        <v>168</v>
      </c>
      <c r="I267" s="514" t="s">
        <v>168</v>
      </c>
      <c r="J267" s="514">
        <v>9.3E-05</v>
      </c>
      <c r="K267" s="514">
        <v>2.8E-06</v>
      </c>
      <c r="L267" s="441" t="s">
        <v>273</v>
      </c>
      <c r="M267" s="441" t="s">
        <v>383</v>
      </c>
      <c r="N267" s="441" t="s">
        <v>383</v>
      </c>
      <c r="O267" s="444" t="s">
        <v>268</v>
      </c>
      <c r="P267" s="2"/>
    </row>
    <row r="268" spans="1:16" s="6" customFormat="1" ht="12" customHeight="1">
      <c r="A268" s="440" t="s">
        <v>901</v>
      </c>
      <c r="B268" s="441" t="s">
        <v>36</v>
      </c>
      <c r="C268" s="441">
        <v>0</v>
      </c>
      <c r="D268" s="441">
        <v>53</v>
      </c>
      <c r="E268" s="513">
        <v>0</v>
      </c>
      <c r="F268" s="514">
        <v>0.00088</v>
      </c>
      <c r="G268" s="514">
        <v>0.00098</v>
      </c>
      <c r="H268" s="514" t="s">
        <v>168</v>
      </c>
      <c r="I268" s="514" t="s">
        <v>168</v>
      </c>
      <c r="J268" s="514">
        <v>0.00046</v>
      </c>
      <c r="K268" s="514">
        <v>9.6E-06</v>
      </c>
      <c r="L268" s="441" t="s">
        <v>273</v>
      </c>
      <c r="M268" s="441" t="s">
        <v>383</v>
      </c>
      <c r="N268" s="441" t="s">
        <v>383</v>
      </c>
      <c r="O268" s="444" t="s">
        <v>268</v>
      </c>
      <c r="P268" s="2"/>
    </row>
    <row r="269" spans="1:16" s="6" customFormat="1" ht="12" customHeight="1">
      <c r="A269" s="440" t="s">
        <v>651</v>
      </c>
      <c r="B269" s="441" t="s">
        <v>36</v>
      </c>
      <c r="C269" s="441">
        <v>0</v>
      </c>
      <c r="D269" s="441">
        <v>53</v>
      </c>
      <c r="E269" s="513">
        <v>0</v>
      </c>
      <c r="F269" s="514">
        <v>0.00013</v>
      </c>
      <c r="G269" s="514">
        <v>0.00014</v>
      </c>
      <c r="H269" s="514" t="s">
        <v>168</v>
      </c>
      <c r="I269" s="514" t="s">
        <v>168</v>
      </c>
      <c r="J269" s="514">
        <v>6.5E-05</v>
      </c>
      <c r="K269" s="514">
        <v>1.5E-06</v>
      </c>
      <c r="L269" s="441" t="s">
        <v>273</v>
      </c>
      <c r="M269" s="441" t="s">
        <v>383</v>
      </c>
      <c r="N269" s="441" t="s">
        <v>383</v>
      </c>
      <c r="O269" s="444" t="s">
        <v>268</v>
      </c>
      <c r="P269" s="2"/>
    </row>
    <row r="270" spans="1:16" s="6" customFormat="1" ht="12" customHeight="1">
      <c r="A270" s="440" t="s">
        <v>888</v>
      </c>
      <c r="B270" s="441" t="s">
        <v>36</v>
      </c>
      <c r="C270" s="441">
        <v>0</v>
      </c>
      <c r="D270" s="441">
        <v>53</v>
      </c>
      <c r="E270" s="513">
        <v>0</v>
      </c>
      <c r="F270" s="514">
        <v>0.00029</v>
      </c>
      <c r="G270" s="514">
        <v>0.00033</v>
      </c>
      <c r="H270" s="514" t="s">
        <v>168</v>
      </c>
      <c r="I270" s="514" t="s">
        <v>168</v>
      </c>
      <c r="J270" s="514">
        <v>0.00015</v>
      </c>
      <c r="K270" s="514">
        <v>3.7E-06</v>
      </c>
      <c r="L270" s="441" t="s">
        <v>273</v>
      </c>
      <c r="M270" s="441" t="s">
        <v>383</v>
      </c>
      <c r="N270" s="441" t="s">
        <v>383</v>
      </c>
      <c r="O270" s="444" t="s">
        <v>268</v>
      </c>
      <c r="P270" s="2"/>
    </row>
    <row r="271" spans="1:16" s="6" customFormat="1" ht="12" customHeight="1">
      <c r="A271" s="440" t="s">
        <v>926</v>
      </c>
      <c r="B271" s="441" t="s">
        <v>36</v>
      </c>
      <c r="C271" s="441">
        <v>0</v>
      </c>
      <c r="D271" s="441">
        <v>53</v>
      </c>
      <c r="E271" s="513">
        <v>0</v>
      </c>
      <c r="F271" s="514">
        <v>0.00024</v>
      </c>
      <c r="G271" s="514">
        <v>0.00027</v>
      </c>
      <c r="H271" s="514" t="s">
        <v>168</v>
      </c>
      <c r="I271" s="514" t="s">
        <v>168</v>
      </c>
      <c r="J271" s="514">
        <v>0.00013</v>
      </c>
      <c r="K271" s="514">
        <v>2.7E-06</v>
      </c>
      <c r="L271" s="441" t="s">
        <v>273</v>
      </c>
      <c r="M271" s="441" t="s">
        <v>383</v>
      </c>
      <c r="N271" s="441" t="s">
        <v>383</v>
      </c>
      <c r="O271" s="444" t="s">
        <v>268</v>
      </c>
      <c r="P271" s="2"/>
    </row>
    <row r="272" spans="1:16" s="6" customFormat="1" ht="12" customHeight="1">
      <c r="A272" s="440" t="s">
        <v>652</v>
      </c>
      <c r="B272" s="441" t="s">
        <v>36</v>
      </c>
      <c r="C272" s="441">
        <v>0</v>
      </c>
      <c r="D272" s="441">
        <v>53</v>
      </c>
      <c r="E272" s="513">
        <v>0</v>
      </c>
      <c r="F272" s="514">
        <v>9E-05</v>
      </c>
      <c r="G272" s="514">
        <v>0.0001</v>
      </c>
      <c r="H272" s="514" t="s">
        <v>168</v>
      </c>
      <c r="I272" s="514" t="s">
        <v>168</v>
      </c>
      <c r="J272" s="514">
        <v>4.7E-05</v>
      </c>
      <c r="K272" s="514">
        <v>1E-06</v>
      </c>
      <c r="L272" s="441" t="s">
        <v>273</v>
      </c>
      <c r="M272" s="441" t="s">
        <v>383</v>
      </c>
      <c r="N272" s="441" t="s">
        <v>383</v>
      </c>
      <c r="O272" s="444" t="s">
        <v>268</v>
      </c>
      <c r="P272" s="2"/>
    </row>
    <row r="273" spans="1:16" s="6" customFormat="1" ht="12" customHeight="1">
      <c r="A273" s="440" t="s">
        <v>902</v>
      </c>
      <c r="B273" s="441" t="s">
        <v>36</v>
      </c>
      <c r="C273" s="441">
        <v>0</v>
      </c>
      <c r="D273" s="441">
        <v>53</v>
      </c>
      <c r="E273" s="513">
        <v>0</v>
      </c>
      <c r="F273" s="514">
        <v>0.00018</v>
      </c>
      <c r="G273" s="514">
        <v>0.0002</v>
      </c>
      <c r="H273" s="514" t="s">
        <v>168</v>
      </c>
      <c r="I273" s="514" t="s">
        <v>168</v>
      </c>
      <c r="J273" s="514">
        <v>9.5E-05</v>
      </c>
      <c r="K273" s="514">
        <v>2E-06</v>
      </c>
      <c r="L273" s="441" t="s">
        <v>273</v>
      </c>
      <c r="M273" s="441" t="s">
        <v>383</v>
      </c>
      <c r="N273" s="441" t="s">
        <v>383</v>
      </c>
      <c r="O273" s="444" t="s">
        <v>268</v>
      </c>
      <c r="P273" s="2"/>
    </row>
    <row r="274" spans="1:16" s="6" customFormat="1" ht="12" customHeight="1">
      <c r="A274" s="440" t="s">
        <v>900</v>
      </c>
      <c r="B274" s="441" t="s">
        <v>36</v>
      </c>
      <c r="C274" s="441">
        <v>0</v>
      </c>
      <c r="D274" s="441">
        <v>53</v>
      </c>
      <c r="E274" s="513">
        <v>0</v>
      </c>
      <c r="F274" s="514">
        <v>0.00016</v>
      </c>
      <c r="G274" s="514">
        <v>0.00018</v>
      </c>
      <c r="H274" s="514" t="s">
        <v>168</v>
      </c>
      <c r="I274" s="514" t="s">
        <v>168</v>
      </c>
      <c r="J274" s="514">
        <v>8.5E-05</v>
      </c>
      <c r="K274" s="514">
        <v>1.9E-06</v>
      </c>
      <c r="L274" s="441" t="s">
        <v>273</v>
      </c>
      <c r="M274" s="441" t="s">
        <v>383</v>
      </c>
      <c r="N274" s="441" t="s">
        <v>383</v>
      </c>
      <c r="O274" s="444" t="s">
        <v>268</v>
      </c>
      <c r="P274" s="2"/>
    </row>
    <row r="275" spans="1:16" s="6" customFormat="1" ht="12" customHeight="1">
      <c r="A275" s="440" t="s">
        <v>904</v>
      </c>
      <c r="B275" s="441" t="s">
        <v>36</v>
      </c>
      <c r="C275" s="441">
        <v>1</v>
      </c>
      <c r="D275" s="441">
        <v>53</v>
      </c>
      <c r="E275" s="513">
        <v>0.018867924528301886</v>
      </c>
      <c r="F275" s="514">
        <v>0.00011</v>
      </c>
      <c r="G275" s="514">
        <v>0.00012</v>
      </c>
      <c r="H275" s="514">
        <v>0.00017</v>
      </c>
      <c r="I275" s="514">
        <v>0.00017</v>
      </c>
      <c r="J275" s="514">
        <v>5.9E-05</v>
      </c>
      <c r="K275" s="514">
        <v>1.6E-05</v>
      </c>
      <c r="L275" s="441" t="s">
        <v>273</v>
      </c>
      <c r="M275" s="441" t="s">
        <v>383</v>
      </c>
      <c r="N275" s="441" t="s">
        <v>383</v>
      </c>
      <c r="O275" s="444" t="s">
        <v>820</v>
      </c>
      <c r="P275" s="2"/>
    </row>
    <row r="276" spans="1:16" s="6" customFormat="1" ht="12" customHeight="1">
      <c r="A276" s="440" t="s">
        <v>263</v>
      </c>
      <c r="B276" s="441" t="s">
        <v>36</v>
      </c>
      <c r="C276" s="441">
        <v>0</v>
      </c>
      <c r="D276" s="441">
        <v>53</v>
      </c>
      <c r="E276" s="513">
        <v>0</v>
      </c>
      <c r="F276" s="514">
        <v>7.7E-05</v>
      </c>
      <c r="G276" s="514">
        <v>8.6E-05</v>
      </c>
      <c r="H276" s="514" t="s">
        <v>168</v>
      </c>
      <c r="I276" s="514" t="s">
        <v>168</v>
      </c>
      <c r="J276" s="514">
        <v>4E-05</v>
      </c>
      <c r="K276" s="514">
        <v>8.5E-07</v>
      </c>
      <c r="L276" s="441" t="s">
        <v>273</v>
      </c>
      <c r="M276" s="441" t="s">
        <v>383</v>
      </c>
      <c r="N276" s="441" t="s">
        <v>383</v>
      </c>
      <c r="O276" s="444" t="s">
        <v>268</v>
      </c>
      <c r="P276" s="2"/>
    </row>
    <row r="277" spans="1:16" s="6" customFormat="1" ht="12" customHeight="1">
      <c r="A277" s="440" t="s">
        <v>906</v>
      </c>
      <c r="B277" s="441" t="s">
        <v>36</v>
      </c>
      <c r="C277" s="441">
        <v>0</v>
      </c>
      <c r="D277" s="441">
        <v>53</v>
      </c>
      <c r="E277" s="513">
        <v>0</v>
      </c>
      <c r="F277" s="514">
        <v>0.00018</v>
      </c>
      <c r="G277" s="514">
        <v>0.00027</v>
      </c>
      <c r="H277" s="514" t="s">
        <v>168</v>
      </c>
      <c r="I277" s="514" t="s">
        <v>168</v>
      </c>
      <c r="J277" s="514">
        <v>9.7E-05</v>
      </c>
      <c r="K277" s="514">
        <v>1.2E-05</v>
      </c>
      <c r="L277" s="441" t="s">
        <v>273</v>
      </c>
      <c r="M277" s="441" t="s">
        <v>383</v>
      </c>
      <c r="N277" s="441" t="s">
        <v>383</v>
      </c>
      <c r="O277" s="444" t="s">
        <v>268</v>
      </c>
      <c r="P277" s="2"/>
    </row>
    <row r="278" spans="1:16" s="6" customFormat="1" ht="12" customHeight="1">
      <c r="A278" s="440" t="s">
        <v>907</v>
      </c>
      <c r="B278" s="441" t="s">
        <v>36</v>
      </c>
      <c r="C278" s="441">
        <v>0</v>
      </c>
      <c r="D278" s="441">
        <v>53</v>
      </c>
      <c r="E278" s="513">
        <v>0</v>
      </c>
      <c r="F278" s="514">
        <v>0.0001</v>
      </c>
      <c r="G278" s="514">
        <v>0.00011</v>
      </c>
      <c r="H278" s="514" t="s">
        <v>168</v>
      </c>
      <c r="I278" s="514" t="s">
        <v>168</v>
      </c>
      <c r="J278" s="514">
        <v>5.3E-05</v>
      </c>
      <c r="K278" s="514">
        <v>2.5E-06</v>
      </c>
      <c r="L278" s="441" t="s">
        <v>273</v>
      </c>
      <c r="M278" s="441" t="s">
        <v>383</v>
      </c>
      <c r="N278" s="441" t="s">
        <v>383</v>
      </c>
      <c r="O278" s="444" t="s">
        <v>268</v>
      </c>
      <c r="P278" s="2"/>
    </row>
    <row r="279" spans="1:16" s="6" customFormat="1" ht="12" customHeight="1">
      <c r="A279" s="440" t="s">
        <v>908</v>
      </c>
      <c r="B279" s="441" t="s">
        <v>36</v>
      </c>
      <c r="C279" s="441">
        <v>0</v>
      </c>
      <c r="D279" s="441">
        <v>53</v>
      </c>
      <c r="E279" s="513">
        <v>0</v>
      </c>
      <c r="F279" s="514">
        <v>8.8E-05</v>
      </c>
      <c r="G279" s="514">
        <v>9.8E-05</v>
      </c>
      <c r="H279" s="514" t="s">
        <v>168</v>
      </c>
      <c r="I279" s="514" t="s">
        <v>168</v>
      </c>
      <c r="J279" s="514">
        <v>4.6E-05</v>
      </c>
      <c r="K279" s="514">
        <v>9.7E-07</v>
      </c>
      <c r="L279" s="441" t="s">
        <v>273</v>
      </c>
      <c r="M279" s="441" t="s">
        <v>383</v>
      </c>
      <c r="N279" s="441" t="s">
        <v>383</v>
      </c>
      <c r="O279" s="444" t="s">
        <v>268</v>
      </c>
      <c r="P279" s="2"/>
    </row>
    <row r="280" spans="1:16" s="6" customFormat="1" ht="12" customHeight="1">
      <c r="A280" s="440" t="s">
        <v>205</v>
      </c>
      <c r="B280" s="441" t="s">
        <v>36</v>
      </c>
      <c r="C280" s="441">
        <v>1</v>
      </c>
      <c r="D280" s="441">
        <v>53</v>
      </c>
      <c r="E280" s="513">
        <v>0.018867924528301886</v>
      </c>
      <c r="F280" s="514">
        <v>0.00033</v>
      </c>
      <c r="G280" s="514">
        <v>0.00036</v>
      </c>
      <c r="H280" s="514">
        <v>0.00036</v>
      </c>
      <c r="I280" s="514">
        <v>0.00036</v>
      </c>
      <c r="J280" s="514">
        <v>0.00017</v>
      </c>
      <c r="K280" s="514">
        <v>2.6E-05</v>
      </c>
      <c r="L280" s="441" t="s">
        <v>273</v>
      </c>
      <c r="M280" s="441" t="s">
        <v>383</v>
      </c>
      <c r="N280" s="441" t="s">
        <v>383</v>
      </c>
      <c r="O280" s="444" t="s">
        <v>820</v>
      </c>
      <c r="P280" s="2"/>
    </row>
    <row r="281" spans="1:16" s="6" customFormat="1" ht="12" customHeight="1">
      <c r="A281" s="440" t="s">
        <v>909</v>
      </c>
      <c r="B281" s="441" t="s">
        <v>36</v>
      </c>
      <c r="C281" s="441">
        <v>0</v>
      </c>
      <c r="D281" s="441">
        <v>53</v>
      </c>
      <c r="E281" s="513">
        <v>0</v>
      </c>
      <c r="F281" s="514">
        <v>9.1E-05</v>
      </c>
      <c r="G281" s="514">
        <v>0.0001</v>
      </c>
      <c r="H281" s="514" t="s">
        <v>168</v>
      </c>
      <c r="I281" s="514" t="s">
        <v>168</v>
      </c>
      <c r="J281" s="514">
        <v>4.7E-05</v>
      </c>
      <c r="K281" s="514">
        <v>9.6E-07</v>
      </c>
      <c r="L281" s="441" t="s">
        <v>273</v>
      </c>
      <c r="M281" s="441" t="s">
        <v>383</v>
      </c>
      <c r="N281" s="441" t="s">
        <v>383</v>
      </c>
      <c r="O281" s="444" t="s">
        <v>268</v>
      </c>
      <c r="P281" s="2"/>
    </row>
    <row r="282" spans="1:16" s="6" customFormat="1" ht="12" customHeight="1">
      <c r="A282" s="440" t="s">
        <v>910</v>
      </c>
      <c r="B282" s="441" t="s">
        <v>36</v>
      </c>
      <c r="C282" s="441">
        <v>0</v>
      </c>
      <c r="D282" s="441">
        <v>53</v>
      </c>
      <c r="E282" s="513">
        <v>0</v>
      </c>
      <c r="F282" s="514">
        <v>0.0001</v>
      </c>
      <c r="G282" s="514">
        <v>0.00011</v>
      </c>
      <c r="H282" s="514" t="s">
        <v>168</v>
      </c>
      <c r="I282" s="514" t="s">
        <v>168</v>
      </c>
      <c r="J282" s="514">
        <v>5.3E-05</v>
      </c>
      <c r="K282" s="514">
        <v>2.5E-06</v>
      </c>
      <c r="L282" s="441" t="s">
        <v>273</v>
      </c>
      <c r="M282" s="441" t="s">
        <v>383</v>
      </c>
      <c r="N282" s="441" t="s">
        <v>383</v>
      </c>
      <c r="O282" s="444" t="s">
        <v>268</v>
      </c>
      <c r="P282" s="2"/>
    </row>
    <row r="283" spans="1:16" s="6" customFormat="1" ht="12" customHeight="1">
      <c r="A283" s="440" t="s">
        <v>889</v>
      </c>
      <c r="B283" s="441" t="s">
        <v>36</v>
      </c>
      <c r="C283" s="441">
        <v>0</v>
      </c>
      <c r="D283" s="441">
        <v>53</v>
      </c>
      <c r="E283" s="513">
        <v>0</v>
      </c>
      <c r="F283" s="514">
        <v>6E-05</v>
      </c>
      <c r="G283" s="514">
        <v>6.7E-05</v>
      </c>
      <c r="H283" s="514" t="s">
        <v>168</v>
      </c>
      <c r="I283" s="514" t="s">
        <v>168</v>
      </c>
      <c r="J283" s="514">
        <v>3.1E-05</v>
      </c>
      <c r="K283" s="514">
        <v>6.6E-07</v>
      </c>
      <c r="L283" s="441" t="s">
        <v>273</v>
      </c>
      <c r="M283" s="441" t="s">
        <v>383</v>
      </c>
      <c r="N283" s="441" t="s">
        <v>383</v>
      </c>
      <c r="O283" s="444" t="s">
        <v>268</v>
      </c>
      <c r="P283" s="2"/>
    </row>
    <row r="284" spans="1:16" s="6" customFormat="1" ht="12" customHeight="1">
      <c r="A284" s="440" t="s">
        <v>911</v>
      </c>
      <c r="B284" s="441" t="s">
        <v>36</v>
      </c>
      <c r="C284" s="441">
        <v>0</v>
      </c>
      <c r="D284" s="441">
        <v>53</v>
      </c>
      <c r="E284" s="513">
        <v>0</v>
      </c>
      <c r="F284" s="514">
        <v>0.0001</v>
      </c>
      <c r="G284" s="514">
        <v>0.00012</v>
      </c>
      <c r="H284" s="514" t="s">
        <v>168</v>
      </c>
      <c r="I284" s="514" t="s">
        <v>168</v>
      </c>
      <c r="J284" s="514">
        <v>5.5E-05</v>
      </c>
      <c r="K284" s="514">
        <v>1.2E-06</v>
      </c>
      <c r="L284" s="441" t="s">
        <v>273</v>
      </c>
      <c r="M284" s="441" t="s">
        <v>383</v>
      </c>
      <c r="N284" s="441" t="s">
        <v>383</v>
      </c>
      <c r="O284" s="444" t="s">
        <v>268</v>
      </c>
      <c r="P284" s="2"/>
    </row>
    <row r="285" spans="1:16" s="6" customFormat="1" ht="12" customHeight="1">
      <c r="A285" s="440" t="s">
        <v>653</v>
      </c>
      <c r="B285" s="441" t="s">
        <v>36</v>
      </c>
      <c r="C285" s="441">
        <v>0</v>
      </c>
      <c r="D285" s="441">
        <v>53</v>
      </c>
      <c r="E285" s="513">
        <v>0</v>
      </c>
      <c r="F285" s="514">
        <v>0.00024</v>
      </c>
      <c r="G285" s="514">
        <v>0.00027</v>
      </c>
      <c r="H285" s="514" t="s">
        <v>168</v>
      </c>
      <c r="I285" s="514" t="s">
        <v>168</v>
      </c>
      <c r="J285" s="514">
        <v>0.00013</v>
      </c>
      <c r="K285" s="514">
        <v>2.8E-06</v>
      </c>
      <c r="L285" s="441" t="s">
        <v>273</v>
      </c>
      <c r="M285" s="441" t="s">
        <v>383</v>
      </c>
      <c r="N285" s="441" t="s">
        <v>383</v>
      </c>
      <c r="O285" s="444" t="s">
        <v>268</v>
      </c>
      <c r="P285" s="2"/>
    </row>
    <row r="286" spans="1:16" s="6" customFormat="1" ht="12" customHeight="1">
      <c r="A286" s="440" t="s">
        <v>654</v>
      </c>
      <c r="B286" s="441" t="s">
        <v>36</v>
      </c>
      <c r="C286" s="441">
        <v>0</v>
      </c>
      <c r="D286" s="441">
        <v>53</v>
      </c>
      <c r="E286" s="513">
        <v>0</v>
      </c>
      <c r="F286" s="514">
        <v>0.00011</v>
      </c>
      <c r="G286" s="514">
        <v>0.00013</v>
      </c>
      <c r="H286" s="514" t="s">
        <v>168</v>
      </c>
      <c r="I286" s="514" t="s">
        <v>168</v>
      </c>
      <c r="J286" s="514">
        <v>6E-05</v>
      </c>
      <c r="K286" s="514">
        <v>1.4E-06</v>
      </c>
      <c r="L286" s="441" t="s">
        <v>273</v>
      </c>
      <c r="M286" s="441" t="s">
        <v>383</v>
      </c>
      <c r="N286" s="441" t="s">
        <v>383</v>
      </c>
      <c r="O286" s="444" t="s">
        <v>268</v>
      </c>
      <c r="P286" s="2"/>
    </row>
    <row r="287" spans="1:16" s="6" customFormat="1" ht="12" customHeight="1">
      <c r="A287" s="440" t="s">
        <v>206</v>
      </c>
      <c r="B287" s="441" t="s">
        <v>36</v>
      </c>
      <c r="C287" s="441">
        <v>0</v>
      </c>
      <c r="D287" s="441">
        <v>53</v>
      </c>
      <c r="E287" s="513">
        <v>0</v>
      </c>
      <c r="F287" s="514">
        <v>0.00023</v>
      </c>
      <c r="G287" s="514">
        <v>0.00026</v>
      </c>
      <c r="H287" s="514" t="s">
        <v>168</v>
      </c>
      <c r="I287" s="514" t="s">
        <v>168</v>
      </c>
      <c r="J287" s="514">
        <v>0.00012</v>
      </c>
      <c r="K287" s="514">
        <v>3E-06</v>
      </c>
      <c r="L287" s="441" t="s">
        <v>273</v>
      </c>
      <c r="M287" s="441" t="s">
        <v>383</v>
      </c>
      <c r="N287" s="441" t="s">
        <v>383</v>
      </c>
      <c r="O287" s="444" t="s">
        <v>268</v>
      </c>
      <c r="P287" s="2"/>
    </row>
    <row r="288" spans="1:15" s="6" customFormat="1" ht="12.75" customHeight="1">
      <c r="A288" s="446" t="s">
        <v>380</v>
      </c>
      <c r="B288" s="446"/>
      <c r="C288" s="446"/>
      <c r="D288" s="446"/>
      <c r="E288" s="446"/>
      <c r="F288" s="466"/>
      <c r="G288" s="466"/>
      <c r="H288" s="466"/>
      <c r="I288" s="452"/>
      <c r="J288" s="452"/>
      <c r="K288" s="452"/>
      <c r="L288" s="449"/>
      <c r="M288" s="446"/>
      <c r="N288" s="446"/>
      <c r="O288" s="446"/>
    </row>
    <row r="289" spans="1:15" s="6" customFormat="1" ht="12.75" customHeight="1">
      <c r="A289" s="446" t="s">
        <v>382</v>
      </c>
      <c r="B289" s="446"/>
      <c r="C289" s="446"/>
      <c r="D289" s="446"/>
      <c r="E289" s="446"/>
      <c r="F289" s="466"/>
      <c r="G289" s="466"/>
      <c r="H289" s="466"/>
      <c r="I289" s="452"/>
      <c r="J289" s="452"/>
      <c r="K289" s="452"/>
      <c r="L289" s="449"/>
      <c r="M289" s="446"/>
      <c r="N289" s="446"/>
      <c r="O289" s="446"/>
    </row>
    <row r="290" spans="1:15" s="6" customFormat="1" ht="12.75" customHeight="1">
      <c r="A290" s="446" t="s">
        <v>927</v>
      </c>
      <c r="B290" s="446"/>
      <c r="C290" s="446"/>
      <c r="D290" s="446"/>
      <c r="E290" s="446"/>
      <c r="F290" s="466"/>
      <c r="G290" s="466"/>
      <c r="H290" s="466"/>
      <c r="I290" s="452"/>
      <c r="J290" s="452"/>
      <c r="K290" s="452"/>
      <c r="L290" s="449"/>
      <c r="M290" s="446"/>
      <c r="N290" s="446"/>
      <c r="O290" s="446"/>
    </row>
    <row r="291" spans="1:15" s="6" customFormat="1" ht="12.75" customHeight="1">
      <c r="A291" s="449" t="s">
        <v>691</v>
      </c>
      <c r="B291" s="446"/>
      <c r="C291" s="446"/>
      <c r="D291" s="446"/>
      <c r="E291" s="446"/>
      <c r="F291" s="466"/>
      <c r="G291" s="466"/>
      <c r="H291" s="466"/>
      <c r="I291" s="452"/>
      <c r="J291" s="452"/>
      <c r="K291" s="452"/>
      <c r="L291" s="449"/>
      <c r="M291" s="446"/>
      <c r="N291" s="446"/>
      <c r="O291" s="446"/>
    </row>
    <row r="292" spans="1:15" s="6" customFormat="1" ht="12.75" customHeight="1">
      <c r="A292" s="449" t="s">
        <v>843</v>
      </c>
      <c r="B292" s="446"/>
      <c r="C292" s="446"/>
      <c r="D292" s="446"/>
      <c r="E292" s="446"/>
      <c r="F292" s="466"/>
      <c r="G292" s="466"/>
      <c r="H292" s="466"/>
      <c r="I292" s="452"/>
      <c r="J292" s="452"/>
      <c r="K292" s="452"/>
      <c r="L292" s="449"/>
      <c r="M292" s="446"/>
      <c r="N292" s="446"/>
      <c r="O292" s="446"/>
    </row>
    <row r="293" spans="1:16" s="6" customFormat="1" ht="12.75">
      <c r="A293" s="517" t="s">
        <v>203</v>
      </c>
      <c r="B293" s="446"/>
      <c r="C293" s="446"/>
      <c r="D293" s="446"/>
      <c r="E293" s="446"/>
      <c r="F293" s="466"/>
      <c r="G293" s="466"/>
      <c r="H293" s="466"/>
      <c r="I293" s="452"/>
      <c r="J293" s="452"/>
      <c r="K293" s="452"/>
      <c r="L293" s="449"/>
      <c r="M293" s="446"/>
      <c r="N293" s="446"/>
      <c r="O293" s="446"/>
      <c r="P293" s="133"/>
    </row>
    <row r="294" spans="1:16" s="6" customFormat="1" ht="1.5" customHeight="1">
      <c r="A294" s="447"/>
      <c r="B294" s="446"/>
      <c r="C294" s="446"/>
      <c r="D294" s="446"/>
      <c r="E294" s="446"/>
      <c r="F294" s="466"/>
      <c r="G294" s="466"/>
      <c r="H294" s="466"/>
      <c r="I294" s="466"/>
      <c r="J294" s="466"/>
      <c r="K294" s="466"/>
      <c r="L294" s="446"/>
      <c r="M294" s="446"/>
      <c r="N294" s="446"/>
      <c r="O294" s="446"/>
      <c r="P294" s="129"/>
    </row>
    <row r="295" spans="1:16" s="6" customFormat="1" ht="12" customHeight="1">
      <c r="A295" s="446" t="s">
        <v>384</v>
      </c>
      <c r="B295" s="446"/>
      <c r="C295" s="451"/>
      <c r="D295" s="449"/>
      <c r="E295" s="449"/>
      <c r="F295" s="452"/>
      <c r="G295" s="452"/>
      <c r="H295" s="452"/>
      <c r="I295" s="452"/>
      <c r="J295" s="452"/>
      <c r="K295" s="452"/>
      <c r="L295" s="449"/>
      <c r="M295" s="449"/>
      <c r="N295" s="449"/>
      <c r="O295" s="449"/>
      <c r="P295" s="133"/>
    </row>
    <row r="296" spans="1:16" ht="12" customHeight="1">
      <c r="A296" s="449" t="s">
        <v>410</v>
      </c>
      <c r="B296" s="451"/>
      <c r="C296" s="451"/>
      <c r="D296" s="449"/>
      <c r="E296" s="449"/>
      <c r="F296" s="452"/>
      <c r="G296" s="452"/>
      <c r="H296" s="452"/>
      <c r="I296" s="452"/>
      <c r="J296" s="452"/>
      <c r="K296" s="452"/>
      <c r="L296" s="449"/>
      <c r="M296" s="449"/>
      <c r="N296" s="449"/>
      <c r="O296" s="449"/>
      <c r="P296" s="129"/>
    </row>
    <row r="297" spans="1:15" ht="12" customHeight="1">
      <c r="A297" s="450" t="s">
        <v>928</v>
      </c>
      <c r="B297" s="451"/>
      <c r="C297" s="451"/>
      <c r="D297" s="449"/>
      <c r="E297" s="449"/>
      <c r="F297" s="452"/>
      <c r="G297" s="452"/>
      <c r="H297" s="452"/>
      <c r="I297" s="452"/>
      <c r="J297" s="452"/>
      <c r="K297" s="452"/>
      <c r="L297" s="449"/>
      <c r="M297" s="449"/>
      <c r="N297" s="449"/>
      <c r="O297" s="449"/>
    </row>
    <row r="298" spans="1:15" ht="12" customHeight="1">
      <c r="A298" s="450" t="s">
        <v>409</v>
      </c>
      <c r="B298" s="451"/>
      <c r="C298" s="451"/>
      <c r="D298" s="449"/>
      <c r="E298" s="449"/>
      <c r="F298" s="452"/>
      <c r="G298" s="452"/>
      <c r="H298" s="452"/>
      <c r="I298" s="452"/>
      <c r="J298" s="452"/>
      <c r="K298" s="452"/>
      <c r="L298" s="449"/>
      <c r="M298" s="449"/>
      <c r="N298" s="449"/>
      <c r="O298" s="449"/>
    </row>
    <row r="299" spans="1:15" ht="12" customHeight="1">
      <c r="A299" s="450" t="s">
        <v>392</v>
      </c>
      <c r="B299" s="451"/>
      <c r="C299" s="451"/>
      <c r="D299" s="449"/>
      <c r="E299" s="449"/>
      <c r="F299" s="452"/>
      <c r="G299" s="452"/>
      <c r="H299" s="452"/>
      <c r="I299" s="452"/>
      <c r="J299" s="452"/>
      <c r="K299" s="452"/>
      <c r="L299" s="449"/>
      <c r="M299" s="449"/>
      <c r="N299" s="449"/>
      <c r="O299" s="449"/>
    </row>
    <row r="300" spans="1:15" ht="12" customHeight="1">
      <c r="A300" s="450" t="s">
        <v>391</v>
      </c>
      <c r="B300" s="451"/>
      <c r="C300" s="451"/>
      <c r="D300" s="449"/>
      <c r="E300" s="449"/>
      <c r="F300" s="452"/>
      <c r="G300" s="452"/>
      <c r="H300" s="452"/>
      <c r="I300" s="452"/>
      <c r="J300" s="452"/>
      <c r="K300" s="452"/>
      <c r="L300" s="449"/>
      <c r="M300" s="449"/>
      <c r="N300" s="449"/>
      <c r="O300" s="449"/>
    </row>
    <row r="301" spans="1:15" ht="12" customHeight="1">
      <c r="A301" s="450" t="s">
        <v>385</v>
      </c>
      <c r="B301" s="451"/>
      <c r="C301" s="451"/>
      <c r="D301" s="450"/>
      <c r="E301" s="449"/>
      <c r="F301" s="452"/>
      <c r="G301" s="452"/>
      <c r="H301" s="452"/>
      <c r="I301" s="452"/>
      <c r="J301" s="452"/>
      <c r="K301" s="452"/>
      <c r="L301" s="449"/>
      <c r="M301" s="449"/>
      <c r="N301" s="449"/>
      <c r="O301" s="449"/>
    </row>
    <row r="302" spans="1:15" ht="12" customHeight="1">
      <c r="A302" s="450" t="s">
        <v>770</v>
      </c>
      <c r="B302" s="451"/>
      <c r="C302" s="449"/>
      <c r="D302" s="449"/>
      <c r="E302" s="449"/>
      <c r="F302" s="452"/>
      <c r="G302" s="452"/>
      <c r="H302" s="452"/>
      <c r="I302" s="452"/>
      <c r="J302" s="452"/>
      <c r="K302" s="452"/>
      <c r="L302" s="449"/>
      <c r="M302" s="449"/>
      <c r="N302" s="449"/>
      <c r="O302" s="449"/>
    </row>
    <row r="303" spans="1:15" ht="12" customHeight="1">
      <c r="A303" s="451" t="s">
        <v>771</v>
      </c>
      <c r="B303" s="449"/>
      <c r="C303" s="449"/>
      <c r="D303" s="449"/>
      <c r="E303" s="449"/>
      <c r="F303" s="452"/>
      <c r="G303" s="452"/>
      <c r="H303" s="452"/>
      <c r="I303" s="452"/>
      <c r="J303" s="452"/>
      <c r="K303" s="452"/>
      <c r="L303" s="449"/>
      <c r="M303" s="449"/>
      <c r="N303" s="449"/>
      <c r="O303" s="449"/>
    </row>
    <row r="304" spans="1:15" ht="12" customHeight="1">
      <c r="A304" s="451" t="s">
        <v>772</v>
      </c>
      <c r="B304" s="449"/>
      <c r="C304" s="449"/>
      <c r="D304" s="449"/>
      <c r="E304" s="449"/>
      <c r="F304" s="452"/>
      <c r="G304" s="452"/>
      <c r="H304" s="452"/>
      <c r="I304" s="452"/>
      <c r="J304" s="452"/>
      <c r="K304" s="452"/>
      <c r="L304" s="449"/>
      <c r="M304" s="449"/>
      <c r="N304" s="449"/>
      <c r="O304" s="449"/>
    </row>
    <row r="305" spans="1:15" ht="12" customHeight="1">
      <c r="A305" s="451" t="s">
        <v>929</v>
      </c>
      <c r="B305" s="449"/>
      <c r="C305" s="449"/>
      <c r="D305" s="449"/>
      <c r="E305" s="449"/>
      <c r="F305" s="452"/>
      <c r="G305" s="452"/>
      <c r="H305" s="452"/>
      <c r="I305" s="452"/>
      <c r="J305" s="452"/>
      <c r="K305" s="452"/>
      <c r="L305" s="449"/>
      <c r="M305" s="449"/>
      <c r="N305" s="449"/>
      <c r="O305" s="449"/>
    </row>
    <row r="306" spans="1:15" ht="12" customHeight="1">
      <c r="A306" s="451" t="s">
        <v>821</v>
      </c>
      <c r="B306" s="449"/>
      <c r="C306" s="449"/>
      <c r="D306" s="449"/>
      <c r="E306" s="449"/>
      <c r="F306" s="452"/>
      <c r="G306" s="452"/>
      <c r="H306" s="452"/>
      <c r="I306" s="452"/>
      <c r="J306" s="452"/>
      <c r="K306" s="452"/>
      <c r="L306" s="449"/>
      <c r="M306" s="449"/>
      <c r="N306" s="449"/>
      <c r="O306" s="449"/>
    </row>
    <row r="307" spans="1:15" ht="12.75">
      <c r="A307" s="451" t="s">
        <v>966</v>
      </c>
      <c r="B307" s="449"/>
      <c r="C307" s="449"/>
      <c r="D307" s="449"/>
      <c r="E307" s="449"/>
      <c r="F307" s="452"/>
      <c r="G307" s="452"/>
      <c r="H307" s="452"/>
      <c r="I307" s="452"/>
      <c r="J307" s="452"/>
      <c r="K307" s="452"/>
      <c r="L307" s="449"/>
      <c r="M307" s="449"/>
      <c r="N307" s="449"/>
      <c r="O307" s="449"/>
    </row>
    <row r="308" spans="1:15" ht="12.75">
      <c r="A308" s="449" t="s">
        <v>967</v>
      </c>
      <c r="B308" s="449"/>
      <c r="C308" s="449"/>
      <c r="D308" s="449"/>
      <c r="E308" s="449"/>
      <c r="F308" s="452"/>
      <c r="G308" s="452"/>
      <c r="H308" s="452"/>
      <c r="I308" s="452"/>
      <c r="J308" s="452"/>
      <c r="K308" s="452"/>
      <c r="L308" s="449"/>
      <c r="M308" s="449"/>
      <c r="N308" s="449"/>
      <c r="O308" s="449"/>
    </row>
    <row r="309" spans="1:15" ht="12.75">
      <c r="A309" s="449" t="s">
        <v>968</v>
      </c>
      <c r="B309" s="449"/>
      <c r="C309" s="449"/>
      <c r="D309" s="449"/>
      <c r="E309" s="449"/>
      <c r="F309" s="452"/>
      <c r="G309" s="452"/>
      <c r="H309" s="452"/>
      <c r="I309" s="452"/>
      <c r="J309" s="452"/>
      <c r="K309" s="452"/>
      <c r="L309" s="449"/>
      <c r="M309" s="449"/>
      <c r="N309" s="449"/>
      <c r="O309" s="449"/>
    </row>
    <row r="310" spans="3:10" ht="12.75">
      <c r="C310" s="129"/>
      <c r="D310" s="129"/>
      <c r="E310" s="129"/>
      <c r="F310" s="129"/>
      <c r="G310" s="129"/>
      <c r="H310" s="129"/>
      <c r="I310" s="129"/>
      <c r="J310" s="129"/>
    </row>
    <row r="311" spans="1:10" ht="12.75">
      <c r="A311" s="468"/>
      <c r="C311" s="129"/>
      <c r="D311" s="129"/>
      <c r="E311" s="129"/>
      <c r="F311" s="129"/>
      <c r="G311" s="129"/>
      <c r="H311" s="129"/>
      <c r="I311" s="129"/>
      <c r="J311" s="129"/>
    </row>
    <row r="312" spans="3:10" ht="12.75">
      <c r="C312" s="129"/>
      <c r="D312" s="129"/>
      <c r="E312" s="129"/>
      <c r="F312" s="129"/>
      <c r="G312" s="129"/>
      <c r="H312" s="129"/>
      <c r="I312" s="129"/>
      <c r="J312" s="129"/>
    </row>
    <row r="313" spans="3:10" ht="12.75">
      <c r="C313" s="129"/>
      <c r="D313" s="129"/>
      <c r="E313" s="129"/>
      <c r="F313" s="129"/>
      <c r="G313" s="129"/>
      <c r="H313" s="129"/>
      <c r="I313" s="129"/>
      <c r="J313" s="129"/>
    </row>
    <row r="314" spans="1:10" ht="12.75">
      <c r="A314" s="468"/>
      <c r="C314" s="129"/>
      <c r="D314" s="129"/>
      <c r="E314" s="129"/>
      <c r="F314" s="129"/>
      <c r="G314" s="129"/>
      <c r="H314" s="129"/>
      <c r="I314" s="129"/>
      <c r="J314" s="129"/>
    </row>
    <row r="315" spans="3:10" ht="12.75">
      <c r="C315" s="129"/>
      <c r="D315" s="129"/>
      <c r="E315" s="129"/>
      <c r="F315" s="129"/>
      <c r="G315" s="129"/>
      <c r="H315" s="129"/>
      <c r="I315" s="129"/>
      <c r="J315" s="129"/>
    </row>
    <row r="316" spans="3:10" ht="12.75">
      <c r="C316" s="129"/>
      <c r="D316" s="129"/>
      <c r="E316" s="129"/>
      <c r="F316" s="129"/>
      <c r="G316" s="129"/>
      <c r="H316" s="129"/>
      <c r="I316" s="129"/>
      <c r="J316" s="129"/>
    </row>
    <row r="317" spans="3:10" ht="12.75">
      <c r="C317" s="129"/>
      <c r="D317" s="129"/>
      <c r="E317" s="129"/>
      <c r="F317" s="129"/>
      <c r="G317" s="129"/>
      <c r="H317" s="129"/>
      <c r="I317" s="129"/>
      <c r="J317" s="129"/>
    </row>
    <row r="318" spans="3:10" ht="12.75">
      <c r="C318" s="129"/>
      <c r="D318" s="129"/>
      <c r="E318" s="129"/>
      <c r="F318" s="129"/>
      <c r="G318" s="129"/>
      <c r="H318" s="129"/>
      <c r="I318" s="129"/>
      <c r="J318" s="129"/>
    </row>
    <row r="319" spans="3:10" ht="12.75">
      <c r="C319" s="129"/>
      <c r="D319" s="129"/>
      <c r="E319" s="129"/>
      <c r="F319" s="129"/>
      <c r="G319" s="129"/>
      <c r="H319" s="129"/>
      <c r="I319" s="129"/>
      <c r="J319" s="129"/>
    </row>
    <row r="320" spans="3:10" ht="12.75">
      <c r="C320" s="129"/>
      <c r="D320" s="129"/>
      <c r="E320" s="129"/>
      <c r="F320" s="129"/>
      <c r="G320" s="129"/>
      <c r="H320" s="129"/>
      <c r="I320" s="129"/>
      <c r="J320" s="129"/>
    </row>
    <row r="321" spans="3:10" ht="12.75">
      <c r="C321" s="129"/>
      <c r="D321" s="129"/>
      <c r="E321" s="129"/>
      <c r="F321" s="129"/>
      <c r="G321" s="129"/>
      <c r="H321" s="129"/>
      <c r="I321" s="129"/>
      <c r="J321" s="129"/>
    </row>
    <row r="322" spans="3:10" ht="12.75">
      <c r="C322" s="129"/>
      <c r="D322" s="129"/>
      <c r="E322" s="129"/>
      <c r="F322" s="129"/>
      <c r="G322" s="129"/>
      <c r="H322" s="129"/>
      <c r="I322" s="129"/>
      <c r="J322" s="129"/>
    </row>
    <row r="323" spans="3:10" ht="12.75">
      <c r="C323" s="129"/>
      <c r="D323" s="129"/>
      <c r="E323" s="129"/>
      <c r="F323" s="129"/>
      <c r="G323" s="129"/>
      <c r="H323" s="129"/>
      <c r="I323" s="129"/>
      <c r="J323" s="129"/>
    </row>
    <row r="324" spans="3:10" ht="12.75">
      <c r="C324" s="129"/>
      <c r="D324" s="129"/>
      <c r="E324" s="129"/>
      <c r="F324" s="129"/>
      <c r="G324" s="129"/>
      <c r="H324" s="129"/>
      <c r="I324" s="129"/>
      <c r="J324" s="129"/>
    </row>
    <row r="325" spans="3:10" ht="12.75">
      <c r="C325" s="129"/>
      <c r="D325" s="129"/>
      <c r="E325" s="129"/>
      <c r="F325" s="129"/>
      <c r="G325" s="129"/>
      <c r="H325" s="129"/>
      <c r="I325" s="129"/>
      <c r="J325" s="129"/>
    </row>
    <row r="326" spans="3:10" ht="12.75">
      <c r="C326" s="129"/>
      <c r="D326" s="129"/>
      <c r="E326" s="129"/>
      <c r="F326" s="129"/>
      <c r="G326" s="129"/>
      <c r="H326" s="129"/>
      <c r="I326" s="129"/>
      <c r="J326" s="129"/>
    </row>
    <row r="327" spans="3:10" ht="12.75">
      <c r="C327" s="129"/>
      <c r="D327" s="129"/>
      <c r="E327" s="129"/>
      <c r="F327" s="129"/>
      <c r="G327" s="129"/>
      <c r="H327" s="129"/>
      <c r="I327" s="129"/>
      <c r="J327" s="129"/>
    </row>
    <row r="328" spans="3:10" ht="12.75">
      <c r="C328" s="129"/>
      <c r="D328" s="129"/>
      <c r="E328" s="129"/>
      <c r="F328" s="129"/>
      <c r="G328" s="129"/>
      <c r="H328" s="129"/>
      <c r="I328" s="129"/>
      <c r="J328" s="129"/>
    </row>
    <row r="329" spans="3:10" ht="12.75">
      <c r="C329" s="129"/>
      <c r="D329" s="129"/>
      <c r="E329" s="129"/>
      <c r="F329" s="129"/>
      <c r="G329" s="129"/>
      <c r="H329" s="129"/>
      <c r="I329" s="129"/>
      <c r="J329" s="129"/>
    </row>
    <row r="330" spans="3:10" ht="12.75">
      <c r="C330" s="129"/>
      <c r="D330" s="129"/>
      <c r="E330" s="129"/>
      <c r="F330" s="129"/>
      <c r="G330" s="129"/>
      <c r="H330" s="129"/>
      <c r="I330" s="129"/>
      <c r="J330" s="129"/>
    </row>
    <row r="331" spans="3:10" ht="12.75">
      <c r="C331" s="129"/>
      <c r="D331" s="129"/>
      <c r="E331" s="129"/>
      <c r="F331" s="129"/>
      <c r="G331" s="129"/>
      <c r="H331" s="129"/>
      <c r="I331" s="129"/>
      <c r="J331" s="129"/>
    </row>
    <row r="332" spans="3:10" ht="12.75">
      <c r="C332" s="129"/>
      <c r="D332" s="129"/>
      <c r="E332" s="129"/>
      <c r="F332" s="129"/>
      <c r="G332" s="129"/>
      <c r="H332" s="129"/>
      <c r="I332" s="129"/>
      <c r="J332" s="129"/>
    </row>
    <row r="333" spans="3:10" ht="12.75">
      <c r="C333" s="129"/>
      <c r="D333" s="129"/>
      <c r="E333" s="129"/>
      <c r="F333" s="129"/>
      <c r="G333" s="129"/>
      <c r="H333" s="129"/>
      <c r="I333" s="129"/>
      <c r="J333" s="129"/>
    </row>
    <row r="334" spans="3:10" ht="12.75">
      <c r="C334" s="129"/>
      <c r="D334" s="129"/>
      <c r="E334" s="129"/>
      <c r="F334" s="129"/>
      <c r="G334" s="129"/>
      <c r="H334" s="129"/>
      <c r="I334" s="129"/>
      <c r="J334" s="129"/>
    </row>
    <row r="335" spans="3:10" ht="12.75">
      <c r="C335" s="129"/>
      <c r="D335" s="129"/>
      <c r="E335" s="129"/>
      <c r="F335" s="129"/>
      <c r="G335" s="129"/>
      <c r="H335" s="129"/>
      <c r="I335" s="129"/>
      <c r="J335" s="129"/>
    </row>
    <row r="336" spans="3:10" ht="12.75">
      <c r="C336" s="129"/>
      <c r="D336" s="129"/>
      <c r="E336" s="129"/>
      <c r="F336" s="129"/>
      <c r="G336" s="129"/>
      <c r="H336" s="129"/>
      <c r="I336" s="129"/>
      <c r="J336" s="129"/>
    </row>
    <row r="337" spans="3:10" ht="12.75">
      <c r="C337" s="129"/>
      <c r="D337" s="129"/>
      <c r="E337" s="129"/>
      <c r="F337" s="129"/>
      <c r="G337" s="129"/>
      <c r="H337" s="129"/>
      <c r="I337" s="129"/>
      <c r="J337" s="129"/>
    </row>
    <row r="338" spans="3:10" ht="12.75">
      <c r="C338" s="129"/>
      <c r="D338" s="129"/>
      <c r="E338" s="129"/>
      <c r="F338" s="129"/>
      <c r="G338" s="129"/>
      <c r="H338" s="129"/>
      <c r="I338" s="129"/>
      <c r="J338" s="129"/>
    </row>
    <row r="339" spans="3:10" ht="12.75">
      <c r="C339" s="129"/>
      <c r="D339" s="129"/>
      <c r="E339" s="129"/>
      <c r="F339" s="129"/>
      <c r="G339" s="129"/>
      <c r="H339" s="129"/>
      <c r="I339" s="129"/>
      <c r="J339" s="129"/>
    </row>
    <row r="340" spans="3:10" ht="12.75">
      <c r="C340" s="129"/>
      <c r="D340" s="129"/>
      <c r="E340" s="129"/>
      <c r="F340" s="129"/>
      <c r="G340" s="129"/>
      <c r="H340" s="129"/>
      <c r="I340" s="129"/>
      <c r="J340" s="129"/>
    </row>
    <row r="341" spans="3:10" ht="12.75">
      <c r="C341" s="129"/>
      <c r="D341" s="129"/>
      <c r="E341" s="129"/>
      <c r="F341" s="129"/>
      <c r="G341" s="129"/>
      <c r="H341" s="129"/>
      <c r="I341" s="129"/>
      <c r="J341" s="129"/>
    </row>
    <row r="342" spans="3:10" ht="12.75">
      <c r="C342" s="129"/>
      <c r="D342" s="129"/>
      <c r="E342" s="129"/>
      <c r="F342" s="129"/>
      <c r="G342" s="129"/>
      <c r="H342" s="129"/>
      <c r="I342" s="129"/>
      <c r="J342" s="129"/>
    </row>
    <row r="343" spans="3:10" ht="12.75">
      <c r="C343" s="129"/>
      <c r="D343" s="129"/>
      <c r="E343" s="129"/>
      <c r="F343" s="129"/>
      <c r="G343" s="129"/>
      <c r="H343" s="129"/>
      <c r="I343" s="129"/>
      <c r="J343" s="129"/>
    </row>
    <row r="344" spans="3:10" ht="12.75">
      <c r="C344" s="129"/>
      <c r="D344" s="129"/>
      <c r="E344" s="129"/>
      <c r="F344" s="129"/>
      <c r="G344" s="129"/>
      <c r="H344" s="129"/>
      <c r="I344" s="129"/>
      <c r="J344" s="129"/>
    </row>
    <row r="345" spans="3:10" ht="12.75">
      <c r="C345" s="129"/>
      <c r="D345" s="129"/>
      <c r="E345" s="129"/>
      <c r="F345" s="129"/>
      <c r="G345" s="129"/>
      <c r="H345" s="129"/>
      <c r="I345" s="129"/>
      <c r="J345" s="129"/>
    </row>
    <row r="346" spans="3:10" ht="12.75">
      <c r="C346" s="129"/>
      <c r="D346" s="129"/>
      <c r="E346" s="129"/>
      <c r="F346" s="129"/>
      <c r="G346" s="129"/>
      <c r="H346" s="129"/>
      <c r="I346" s="129"/>
      <c r="J346" s="129"/>
    </row>
    <row r="347" spans="3:10" ht="12.75">
      <c r="C347" s="129"/>
      <c r="D347" s="129"/>
      <c r="E347" s="129"/>
      <c r="F347" s="129"/>
      <c r="G347" s="129"/>
      <c r="H347" s="129"/>
      <c r="I347" s="129"/>
      <c r="J347" s="129"/>
    </row>
    <row r="348" spans="3:10" ht="12.75">
      <c r="C348" s="129"/>
      <c r="D348" s="129"/>
      <c r="E348" s="129"/>
      <c r="F348" s="129"/>
      <c r="G348" s="129"/>
      <c r="H348" s="129"/>
      <c r="I348" s="129"/>
      <c r="J348" s="129"/>
    </row>
    <row r="349" spans="3:10" ht="12.75">
      <c r="C349" s="129"/>
      <c r="D349" s="129"/>
      <c r="E349" s="129"/>
      <c r="F349" s="129"/>
      <c r="G349" s="129"/>
      <c r="H349" s="129"/>
      <c r="I349" s="129"/>
      <c r="J349" s="129"/>
    </row>
    <row r="350" spans="3:10" ht="12.75">
      <c r="C350" s="129"/>
      <c r="D350" s="129"/>
      <c r="E350" s="129"/>
      <c r="F350" s="129"/>
      <c r="G350" s="129"/>
      <c r="H350" s="129"/>
      <c r="I350" s="129"/>
      <c r="J350" s="129"/>
    </row>
    <row r="351" spans="3:10" ht="12.75">
      <c r="C351" s="129"/>
      <c r="D351" s="129"/>
      <c r="E351" s="129"/>
      <c r="F351" s="129"/>
      <c r="G351" s="129"/>
      <c r="H351" s="129"/>
      <c r="I351" s="129"/>
      <c r="J351" s="129"/>
    </row>
    <row r="352" spans="3:10" ht="12.75">
      <c r="C352" s="129"/>
      <c r="D352" s="129"/>
      <c r="E352" s="129"/>
      <c r="F352" s="129"/>
      <c r="G352" s="129"/>
      <c r="H352" s="129"/>
      <c r="I352" s="129"/>
      <c r="J352" s="129"/>
    </row>
    <row r="353" spans="3:10" ht="12.75">
      <c r="C353" s="129"/>
      <c r="D353" s="129"/>
      <c r="E353" s="129"/>
      <c r="F353" s="129"/>
      <c r="G353" s="129"/>
      <c r="H353" s="129"/>
      <c r="I353" s="129"/>
      <c r="J353" s="129"/>
    </row>
    <row r="354" spans="3:10" ht="12.75">
      <c r="C354" s="129"/>
      <c r="D354" s="129"/>
      <c r="E354" s="129"/>
      <c r="F354" s="129"/>
      <c r="G354" s="129"/>
      <c r="H354" s="129"/>
      <c r="I354" s="129"/>
      <c r="J354" s="129"/>
    </row>
    <row r="355" spans="3:10" ht="12.75">
      <c r="C355" s="129"/>
      <c r="D355" s="129"/>
      <c r="E355" s="129"/>
      <c r="F355" s="129"/>
      <c r="G355" s="129"/>
      <c r="H355" s="129"/>
      <c r="I355" s="129"/>
      <c r="J355" s="129"/>
    </row>
    <row r="356" spans="3:10" ht="12.75">
      <c r="C356" s="129"/>
      <c r="D356" s="129"/>
      <c r="E356" s="129"/>
      <c r="F356" s="129"/>
      <c r="G356" s="129"/>
      <c r="H356" s="129"/>
      <c r="I356" s="129"/>
      <c r="J356" s="129"/>
    </row>
    <row r="357" spans="3:10" ht="12.75">
      <c r="C357" s="129"/>
      <c r="D357" s="129"/>
      <c r="E357" s="129"/>
      <c r="F357" s="129"/>
      <c r="G357" s="129"/>
      <c r="H357" s="129"/>
      <c r="I357" s="129"/>
      <c r="J357" s="129"/>
    </row>
    <row r="358" spans="3:10" ht="12.75">
      <c r="C358" s="129"/>
      <c r="D358" s="129"/>
      <c r="E358" s="129"/>
      <c r="F358" s="129"/>
      <c r="G358" s="129"/>
      <c r="H358" s="129"/>
      <c r="I358" s="129"/>
      <c r="J358" s="129"/>
    </row>
    <row r="359" spans="3:10" ht="12.75">
      <c r="C359" s="129"/>
      <c r="D359" s="129"/>
      <c r="E359" s="129"/>
      <c r="F359" s="129"/>
      <c r="G359" s="129"/>
      <c r="H359" s="129"/>
      <c r="I359" s="129"/>
      <c r="J359" s="129"/>
    </row>
    <row r="360" spans="3:10" ht="12.75">
      <c r="C360" s="129"/>
      <c r="D360" s="129"/>
      <c r="E360" s="129"/>
      <c r="F360" s="129"/>
      <c r="G360" s="129"/>
      <c r="H360" s="129"/>
      <c r="I360" s="129"/>
      <c r="J360" s="129"/>
    </row>
    <row r="361" spans="3:10" ht="12.75">
      <c r="C361" s="129"/>
      <c r="D361" s="129"/>
      <c r="E361" s="129"/>
      <c r="F361" s="129"/>
      <c r="G361" s="129"/>
      <c r="H361" s="129"/>
      <c r="I361" s="129"/>
      <c r="J361" s="129"/>
    </row>
    <row r="362" spans="3:10" ht="12.75">
      <c r="C362" s="129"/>
      <c r="D362" s="129"/>
      <c r="E362" s="129"/>
      <c r="F362" s="129"/>
      <c r="G362" s="129"/>
      <c r="H362" s="129"/>
      <c r="I362" s="129"/>
      <c r="J362" s="129"/>
    </row>
    <row r="363" spans="3:10" ht="12.75">
      <c r="C363" s="129"/>
      <c r="D363" s="129"/>
      <c r="E363" s="129"/>
      <c r="F363" s="129"/>
      <c r="G363" s="129"/>
      <c r="H363" s="129"/>
      <c r="I363" s="129"/>
      <c r="J363" s="129"/>
    </row>
    <row r="364" spans="3:10" ht="12.75">
      <c r="C364" s="129"/>
      <c r="D364" s="129"/>
      <c r="E364" s="129"/>
      <c r="F364" s="129"/>
      <c r="G364" s="129"/>
      <c r="H364" s="129"/>
      <c r="I364" s="129"/>
      <c r="J364" s="129"/>
    </row>
    <row r="365" spans="3:10" ht="12.75">
      <c r="C365" s="129"/>
      <c r="D365" s="129"/>
      <c r="E365" s="129"/>
      <c r="F365" s="129"/>
      <c r="G365" s="129"/>
      <c r="H365" s="129"/>
      <c r="I365" s="129"/>
      <c r="J365" s="129"/>
    </row>
    <row r="366" spans="3:10" ht="12.75">
      <c r="C366" s="129"/>
      <c r="D366" s="129"/>
      <c r="E366" s="129"/>
      <c r="F366" s="129"/>
      <c r="G366" s="129"/>
      <c r="H366" s="129"/>
      <c r="I366" s="129"/>
      <c r="J366" s="129"/>
    </row>
    <row r="367" spans="3:10" ht="12.75">
      <c r="C367" s="129"/>
      <c r="D367" s="129"/>
      <c r="E367" s="129"/>
      <c r="F367" s="129"/>
      <c r="G367" s="129"/>
      <c r="H367" s="129"/>
      <c r="I367" s="129"/>
      <c r="J367" s="129"/>
    </row>
    <row r="368" spans="3:10" ht="12.75">
      <c r="C368" s="129"/>
      <c r="D368" s="129"/>
      <c r="E368" s="129"/>
      <c r="F368" s="129"/>
      <c r="G368" s="129"/>
      <c r="H368" s="129"/>
      <c r="I368" s="129"/>
      <c r="J368" s="129"/>
    </row>
    <row r="369" spans="3:10" ht="12.75">
      <c r="C369" s="129"/>
      <c r="D369" s="129"/>
      <c r="E369" s="129"/>
      <c r="F369" s="129"/>
      <c r="G369" s="129"/>
      <c r="H369" s="129"/>
      <c r="I369" s="129"/>
      <c r="J369" s="129"/>
    </row>
    <row r="370" spans="3:10" ht="12.75">
      <c r="C370" s="129"/>
      <c r="D370" s="129"/>
      <c r="E370" s="129"/>
      <c r="F370" s="129"/>
      <c r="G370" s="129"/>
      <c r="H370" s="129"/>
      <c r="I370" s="129"/>
      <c r="J370" s="129"/>
    </row>
    <row r="371" spans="3:10" ht="12.75">
      <c r="C371" s="129"/>
      <c r="D371" s="129"/>
      <c r="E371" s="129"/>
      <c r="F371" s="129"/>
      <c r="G371" s="129"/>
      <c r="H371" s="129"/>
      <c r="I371" s="129"/>
      <c r="J371" s="129"/>
    </row>
    <row r="372" spans="3:10" ht="12.75">
      <c r="C372" s="129"/>
      <c r="D372" s="129"/>
      <c r="E372" s="129"/>
      <c r="F372" s="129"/>
      <c r="G372" s="129"/>
      <c r="H372" s="129"/>
      <c r="I372" s="129"/>
      <c r="J372" s="129"/>
    </row>
    <row r="373" spans="3:10" ht="12.75">
      <c r="C373" s="129"/>
      <c r="D373" s="129"/>
      <c r="E373" s="129"/>
      <c r="F373" s="129"/>
      <c r="G373" s="129"/>
      <c r="H373" s="129"/>
      <c r="I373" s="129"/>
      <c r="J373" s="129"/>
    </row>
    <row r="374" spans="3:10" ht="12.75">
      <c r="C374" s="129"/>
      <c r="D374" s="129"/>
      <c r="E374" s="129"/>
      <c r="F374" s="129"/>
      <c r="G374" s="129"/>
      <c r="H374" s="129"/>
      <c r="I374" s="129"/>
      <c r="J374" s="129"/>
    </row>
    <row r="375" spans="3:10" ht="12.75">
      <c r="C375" s="129"/>
      <c r="D375" s="129"/>
      <c r="E375" s="129"/>
      <c r="F375" s="129"/>
      <c r="G375" s="129"/>
      <c r="H375" s="129"/>
      <c r="I375" s="129"/>
      <c r="J375" s="129"/>
    </row>
    <row r="376" spans="3:10" ht="12.75">
      <c r="C376" s="129"/>
      <c r="D376" s="129"/>
      <c r="E376" s="129"/>
      <c r="F376" s="129"/>
      <c r="G376" s="129"/>
      <c r="H376" s="129"/>
      <c r="I376" s="129"/>
      <c r="J376" s="129"/>
    </row>
    <row r="377" spans="3:10" ht="12.75">
      <c r="C377" s="129"/>
      <c r="D377" s="129"/>
      <c r="E377" s="129"/>
      <c r="F377" s="129"/>
      <c r="G377" s="129"/>
      <c r="H377" s="129"/>
      <c r="I377" s="129"/>
      <c r="J377" s="129"/>
    </row>
    <row r="378" spans="3:10" ht="12.75">
      <c r="C378" s="129"/>
      <c r="D378" s="129"/>
      <c r="E378" s="129"/>
      <c r="F378" s="129"/>
      <c r="G378" s="129"/>
      <c r="H378" s="129"/>
      <c r="I378" s="129"/>
      <c r="J378" s="129"/>
    </row>
    <row r="379" spans="3:10" ht="12.75">
      <c r="C379" s="129"/>
      <c r="D379" s="129"/>
      <c r="E379" s="129"/>
      <c r="F379" s="129"/>
      <c r="G379" s="129"/>
      <c r="H379" s="129"/>
      <c r="I379" s="129"/>
      <c r="J379" s="129"/>
    </row>
    <row r="380" spans="3:10" ht="12.75">
      <c r="C380" s="129"/>
      <c r="D380" s="129"/>
      <c r="E380" s="129"/>
      <c r="F380" s="129"/>
      <c r="G380" s="129"/>
      <c r="H380" s="129"/>
      <c r="I380" s="129"/>
      <c r="J380" s="129"/>
    </row>
    <row r="381" spans="3:10" ht="12.75">
      <c r="C381" s="129"/>
      <c r="D381" s="129"/>
      <c r="E381" s="129"/>
      <c r="F381" s="129"/>
      <c r="G381" s="129"/>
      <c r="H381" s="129"/>
      <c r="I381" s="129"/>
      <c r="J381" s="129"/>
    </row>
    <row r="382" spans="3:10" ht="12.75">
      <c r="C382" s="129"/>
      <c r="D382" s="129"/>
      <c r="E382" s="129"/>
      <c r="F382" s="129"/>
      <c r="G382" s="129"/>
      <c r="H382" s="129"/>
      <c r="I382" s="129"/>
      <c r="J382" s="129"/>
    </row>
    <row r="383" spans="3:10" ht="12.75">
      <c r="C383" s="129"/>
      <c r="D383" s="129"/>
      <c r="E383" s="129"/>
      <c r="F383" s="129"/>
      <c r="G383" s="129"/>
      <c r="H383" s="129"/>
      <c r="I383" s="129"/>
      <c r="J383" s="129"/>
    </row>
    <row r="384" spans="3:10" ht="12.75">
      <c r="C384" s="129"/>
      <c r="D384" s="129"/>
      <c r="E384" s="129"/>
      <c r="F384" s="129"/>
      <c r="G384" s="129"/>
      <c r="H384" s="129"/>
      <c r="I384" s="129"/>
      <c r="J384" s="129"/>
    </row>
    <row r="385" spans="3:10" ht="12.75">
      <c r="C385" s="129"/>
      <c r="D385" s="129"/>
      <c r="E385" s="129"/>
      <c r="F385" s="129"/>
      <c r="G385" s="129"/>
      <c r="H385" s="129"/>
      <c r="I385" s="129"/>
      <c r="J385" s="129"/>
    </row>
    <row r="386" spans="3:10" ht="12.75">
      <c r="C386" s="129"/>
      <c r="D386" s="129"/>
      <c r="E386" s="129"/>
      <c r="F386" s="129"/>
      <c r="G386" s="129"/>
      <c r="H386" s="129"/>
      <c r="I386" s="129"/>
      <c r="J386" s="129"/>
    </row>
    <row r="387" spans="3:10" ht="12.75">
      <c r="C387" s="129"/>
      <c r="D387" s="129"/>
      <c r="E387" s="129"/>
      <c r="F387" s="129"/>
      <c r="G387" s="129"/>
      <c r="H387" s="129"/>
      <c r="I387" s="129"/>
      <c r="J387" s="129"/>
    </row>
    <row r="388" spans="3:10" ht="12.75">
      <c r="C388" s="129"/>
      <c r="D388" s="129"/>
      <c r="E388" s="129"/>
      <c r="F388" s="129"/>
      <c r="G388" s="129"/>
      <c r="H388" s="129"/>
      <c r="I388" s="129"/>
      <c r="J388" s="129"/>
    </row>
    <row r="389" spans="3:10" ht="12.75">
      <c r="C389" s="129"/>
      <c r="D389" s="129"/>
      <c r="E389" s="129"/>
      <c r="F389" s="129"/>
      <c r="G389" s="129"/>
      <c r="H389" s="129"/>
      <c r="I389" s="129"/>
      <c r="J389" s="129"/>
    </row>
    <row r="390" spans="3:10" ht="12.75">
      <c r="C390" s="129"/>
      <c r="D390" s="129"/>
      <c r="E390" s="129"/>
      <c r="F390" s="129"/>
      <c r="G390" s="129"/>
      <c r="H390" s="129"/>
      <c r="I390" s="129"/>
      <c r="J390" s="129"/>
    </row>
    <row r="391" spans="3:10" ht="12.75">
      <c r="C391" s="129"/>
      <c r="D391" s="129"/>
      <c r="E391" s="129"/>
      <c r="F391" s="129"/>
      <c r="G391" s="129"/>
      <c r="H391" s="129"/>
      <c r="I391" s="129"/>
      <c r="J391" s="129"/>
    </row>
    <row r="392" spans="3:10" ht="12.75">
      <c r="C392" s="129"/>
      <c r="D392" s="129"/>
      <c r="E392" s="129"/>
      <c r="F392" s="129"/>
      <c r="G392" s="129"/>
      <c r="H392" s="129"/>
      <c r="I392" s="129"/>
      <c r="J392" s="129"/>
    </row>
    <row r="393" spans="3:10" ht="12.75">
      <c r="C393" s="129"/>
      <c r="D393" s="129"/>
      <c r="E393" s="129"/>
      <c r="F393" s="129"/>
      <c r="G393" s="129"/>
      <c r="H393" s="129"/>
      <c r="I393" s="129"/>
      <c r="J393" s="129"/>
    </row>
    <row r="394" spans="3:10" ht="12.75">
      <c r="C394" s="129"/>
      <c r="D394" s="129"/>
      <c r="E394" s="129"/>
      <c r="F394" s="129"/>
      <c r="G394" s="129"/>
      <c r="H394" s="129"/>
      <c r="I394" s="129"/>
      <c r="J394" s="129"/>
    </row>
    <row r="395" spans="3:10" ht="12.75">
      <c r="C395" s="129"/>
      <c r="D395" s="129"/>
      <c r="E395" s="129"/>
      <c r="F395" s="129"/>
      <c r="G395" s="129"/>
      <c r="H395" s="129"/>
      <c r="I395" s="129"/>
      <c r="J395" s="129"/>
    </row>
    <row r="396" spans="3:10" ht="12.75">
      <c r="C396" s="129"/>
      <c r="D396" s="129"/>
      <c r="E396" s="129"/>
      <c r="F396" s="129"/>
      <c r="G396" s="129"/>
      <c r="H396" s="129"/>
      <c r="I396" s="129"/>
      <c r="J396" s="129"/>
    </row>
    <row r="397" spans="3:10" ht="12.75">
      <c r="C397" s="129"/>
      <c r="D397" s="129"/>
      <c r="E397" s="129"/>
      <c r="F397" s="129"/>
      <c r="G397" s="129"/>
      <c r="H397" s="129"/>
      <c r="I397" s="129"/>
      <c r="J397" s="129"/>
    </row>
    <row r="398" spans="3:10" ht="12.75">
      <c r="C398" s="129"/>
      <c r="D398" s="129"/>
      <c r="E398" s="129"/>
      <c r="F398" s="129"/>
      <c r="G398" s="129"/>
      <c r="H398" s="129"/>
      <c r="I398" s="129"/>
      <c r="J398" s="129"/>
    </row>
    <row r="399" spans="3:10" ht="12.75">
      <c r="C399" s="129"/>
      <c r="D399" s="129"/>
      <c r="E399" s="129"/>
      <c r="F399" s="129"/>
      <c r="G399" s="129"/>
      <c r="H399" s="129"/>
      <c r="I399" s="129"/>
      <c r="J399" s="129"/>
    </row>
    <row r="400" spans="3:10" ht="12.75">
      <c r="C400" s="129"/>
      <c r="D400" s="129"/>
      <c r="E400" s="129"/>
      <c r="F400" s="129"/>
      <c r="G400" s="129"/>
      <c r="H400" s="129"/>
      <c r="I400" s="129"/>
      <c r="J400" s="129"/>
    </row>
    <row r="401" spans="3:10" ht="12.75">
      <c r="C401" s="129"/>
      <c r="D401" s="129"/>
      <c r="E401" s="129"/>
      <c r="F401" s="129"/>
      <c r="G401" s="129"/>
      <c r="H401" s="129"/>
      <c r="I401" s="129"/>
      <c r="J401" s="129"/>
    </row>
    <row r="402" spans="3:10" ht="12.75">
      <c r="C402" s="129"/>
      <c r="D402" s="129"/>
      <c r="E402" s="129"/>
      <c r="F402" s="129"/>
      <c r="G402" s="129"/>
      <c r="H402" s="129"/>
      <c r="I402" s="129"/>
      <c r="J402" s="129"/>
    </row>
    <row r="403" spans="3:10" ht="12.75">
      <c r="C403" s="129"/>
      <c r="D403" s="129"/>
      <c r="E403" s="129"/>
      <c r="F403" s="129"/>
      <c r="G403" s="129"/>
      <c r="H403" s="129"/>
      <c r="I403" s="129"/>
      <c r="J403" s="129"/>
    </row>
    <row r="404" spans="3:10" ht="12.75">
      <c r="C404" s="129"/>
      <c r="D404" s="129"/>
      <c r="E404" s="129"/>
      <c r="F404" s="129"/>
      <c r="G404" s="129"/>
      <c r="H404" s="129"/>
      <c r="I404" s="129"/>
      <c r="J404" s="129"/>
    </row>
    <row r="405" spans="3:10" ht="12.75">
      <c r="C405" s="129"/>
      <c r="D405" s="129"/>
      <c r="E405" s="129"/>
      <c r="F405" s="129"/>
      <c r="G405" s="129"/>
      <c r="H405" s="129"/>
      <c r="I405" s="129"/>
      <c r="J405" s="129"/>
    </row>
    <row r="406" spans="3:10" ht="12.75">
      <c r="C406" s="129"/>
      <c r="D406" s="129"/>
      <c r="E406" s="129"/>
      <c r="F406" s="129"/>
      <c r="G406" s="129"/>
      <c r="H406" s="129"/>
      <c r="I406" s="129"/>
      <c r="J406" s="129"/>
    </row>
    <row r="407" spans="3:10" ht="12.75">
      <c r="C407" s="129"/>
      <c r="D407" s="129"/>
      <c r="E407" s="129"/>
      <c r="F407" s="129"/>
      <c r="G407" s="129"/>
      <c r="H407" s="129"/>
      <c r="I407" s="129"/>
      <c r="J407" s="129"/>
    </row>
    <row r="408" spans="3:10" ht="12.75">
      <c r="C408" s="129"/>
      <c r="D408" s="129"/>
      <c r="E408" s="129"/>
      <c r="F408" s="129"/>
      <c r="G408" s="129"/>
      <c r="H408" s="129"/>
      <c r="I408" s="129"/>
      <c r="J408" s="129"/>
    </row>
    <row r="409" spans="3:10" ht="12.75">
      <c r="C409" s="129"/>
      <c r="D409" s="129"/>
      <c r="E409" s="129"/>
      <c r="F409" s="129"/>
      <c r="G409" s="129"/>
      <c r="H409" s="129"/>
      <c r="I409" s="129"/>
      <c r="J409" s="129"/>
    </row>
    <row r="410" spans="3:10" ht="12.75">
      <c r="C410" s="129"/>
      <c r="D410" s="129"/>
      <c r="E410" s="129"/>
      <c r="F410" s="129"/>
      <c r="G410" s="129"/>
      <c r="H410" s="129"/>
      <c r="I410" s="129"/>
      <c r="J410" s="129"/>
    </row>
    <row r="411" spans="3:10" ht="12.75">
      <c r="C411" s="129"/>
      <c r="D411" s="129"/>
      <c r="E411" s="129"/>
      <c r="F411" s="129"/>
      <c r="G411" s="129"/>
      <c r="H411" s="129"/>
      <c r="I411" s="129"/>
      <c r="J411" s="129"/>
    </row>
    <row r="412" spans="3:10" ht="12.75">
      <c r="C412" s="129"/>
      <c r="D412" s="129"/>
      <c r="E412" s="129"/>
      <c r="F412" s="129"/>
      <c r="G412" s="129"/>
      <c r="H412" s="129"/>
      <c r="I412" s="129"/>
      <c r="J412" s="129"/>
    </row>
    <row r="413" spans="3:10" ht="12.75">
      <c r="C413" s="129"/>
      <c r="D413" s="129"/>
      <c r="E413" s="129"/>
      <c r="F413" s="129"/>
      <c r="G413" s="129"/>
      <c r="H413" s="129"/>
      <c r="I413" s="129"/>
      <c r="J413" s="129"/>
    </row>
    <row r="414" spans="3:10" ht="12.75">
      <c r="C414" s="129"/>
      <c r="D414" s="129"/>
      <c r="E414" s="129"/>
      <c r="F414" s="129"/>
      <c r="G414" s="129"/>
      <c r="H414" s="129"/>
      <c r="I414" s="129"/>
      <c r="J414" s="129"/>
    </row>
    <row r="415" spans="3:10" ht="12.75">
      <c r="C415" s="129"/>
      <c r="D415" s="129"/>
      <c r="E415" s="129"/>
      <c r="F415" s="129"/>
      <c r="G415" s="129"/>
      <c r="H415" s="129"/>
      <c r="I415" s="129"/>
      <c r="J415" s="129"/>
    </row>
    <row r="416" spans="3:10" ht="12.75">
      <c r="C416" s="129"/>
      <c r="D416" s="129"/>
      <c r="E416" s="129"/>
      <c r="F416" s="129"/>
      <c r="G416" s="129"/>
      <c r="H416" s="129"/>
      <c r="I416" s="129"/>
      <c r="J416" s="129"/>
    </row>
    <row r="417" spans="3:10" ht="12.75">
      <c r="C417" s="129"/>
      <c r="D417" s="129"/>
      <c r="E417" s="129"/>
      <c r="F417" s="129"/>
      <c r="G417" s="129"/>
      <c r="H417" s="129"/>
      <c r="I417" s="129"/>
      <c r="J417" s="129"/>
    </row>
    <row r="418" spans="3:10" ht="12.75">
      <c r="C418" s="129"/>
      <c r="D418" s="129"/>
      <c r="E418" s="129"/>
      <c r="F418" s="129"/>
      <c r="G418" s="129"/>
      <c r="H418" s="129"/>
      <c r="I418" s="129"/>
      <c r="J418" s="129"/>
    </row>
    <row r="419" spans="3:10" ht="12.75">
      <c r="C419" s="129"/>
      <c r="D419" s="129"/>
      <c r="E419" s="129"/>
      <c r="F419" s="129"/>
      <c r="G419" s="129"/>
      <c r="H419" s="129"/>
      <c r="I419" s="129"/>
      <c r="J419" s="129"/>
    </row>
    <row r="420" spans="3:10" ht="12.75">
      <c r="C420" s="129"/>
      <c r="D420" s="129"/>
      <c r="E420" s="129"/>
      <c r="F420" s="129"/>
      <c r="G420" s="129"/>
      <c r="H420" s="129"/>
      <c r="I420" s="129"/>
      <c r="J420" s="129"/>
    </row>
    <row r="421" spans="3:10" ht="12.75">
      <c r="C421" s="129"/>
      <c r="D421" s="129"/>
      <c r="E421" s="129"/>
      <c r="F421" s="129"/>
      <c r="G421" s="129"/>
      <c r="H421" s="129"/>
      <c r="I421" s="129"/>
      <c r="J421" s="129"/>
    </row>
    <row r="422" spans="3:10" ht="12.75">
      <c r="C422" s="129"/>
      <c r="D422" s="129"/>
      <c r="E422" s="129"/>
      <c r="F422" s="129"/>
      <c r="G422" s="129"/>
      <c r="H422" s="129"/>
      <c r="I422" s="129"/>
      <c r="J422" s="129"/>
    </row>
    <row r="423" spans="3:10" ht="12.75">
      <c r="C423" s="129"/>
      <c r="D423" s="129"/>
      <c r="E423" s="129"/>
      <c r="F423" s="129"/>
      <c r="G423" s="129"/>
      <c r="H423" s="129"/>
      <c r="I423" s="129"/>
      <c r="J423" s="129"/>
    </row>
    <row r="424" spans="3:10" ht="12.75">
      <c r="C424" s="129"/>
      <c r="D424" s="129"/>
      <c r="E424" s="129"/>
      <c r="F424" s="129"/>
      <c r="G424" s="129"/>
      <c r="H424" s="129"/>
      <c r="I424" s="129"/>
      <c r="J424" s="129"/>
    </row>
    <row r="425" spans="3:10" ht="12.75">
      <c r="C425" s="129"/>
      <c r="D425" s="129"/>
      <c r="E425" s="129"/>
      <c r="F425" s="129"/>
      <c r="G425" s="129"/>
      <c r="H425" s="129"/>
      <c r="I425" s="129"/>
      <c r="J425" s="129"/>
    </row>
    <row r="426" spans="3:10" ht="12.75">
      <c r="C426" s="129"/>
      <c r="D426" s="129"/>
      <c r="E426" s="129"/>
      <c r="F426" s="129"/>
      <c r="G426" s="129"/>
      <c r="H426" s="129"/>
      <c r="I426" s="129"/>
      <c r="J426" s="129"/>
    </row>
    <row r="427" spans="3:10" ht="12.75">
      <c r="C427" s="129"/>
      <c r="D427" s="129"/>
      <c r="E427" s="129"/>
      <c r="F427" s="129"/>
      <c r="G427" s="129"/>
      <c r="H427" s="129"/>
      <c r="I427" s="129"/>
      <c r="J427" s="129"/>
    </row>
    <row r="428" spans="3:10" ht="12.75">
      <c r="C428" s="129"/>
      <c r="D428" s="129"/>
      <c r="E428" s="129"/>
      <c r="F428" s="129"/>
      <c r="G428" s="129"/>
      <c r="H428" s="129"/>
      <c r="I428" s="129"/>
      <c r="J428" s="129"/>
    </row>
    <row r="429" spans="3:10" ht="12.75">
      <c r="C429" s="129"/>
      <c r="D429" s="129"/>
      <c r="E429" s="129"/>
      <c r="F429" s="129"/>
      <c r="G429" s="129"/>
      <c r="H429" s="129"/>
      <c r="I429" s="129"/>
      <c r="J429" s="129"/>
    </row>
    <row r="430" spans="3:10" ht="12.75">
      <c r="C430" s="129"/>
      <c r="D430" s="129"/>
      <c r="E430" s="129"/>
      <c r="F430" s="129"/>
      <c r="G430" s="129"/>
      <c r="H430" s="129"/>
      <c r="I430" s="129"/>
      <c r="J430" s="129"/>
    </row>
    <row r="431" spans="3:10" ht="12.75">
      <c r="C431" s="129"/>
      <c r="D431" s="129"/>
      <c r="E431" s="129"/>
      <c r="F431" s="129"/>
      <c r="G431" s="129"/>
      <c r="H431" s="129"/>
      <c r="I431" s="129"/>
      <c r="J431" s="129"/>
    </row>
    <row r="432" spans="3:10" ht="12.75">
      <c r="C432" s="129"/>
      <c r="D432" s="129"/>
      <c r="E432" s="129"/>
      <c r="F432" s="129"/>
      <c r="G432" s="129"/>
      <c r="H432" s="129"/>
      <c r="I432" s="129"/>
      <c r="J432" s="129"/>
    </row>
    <row r="433" spans="3:10" ht="12.75">
      <c r="C433" s="129"/>
      <c r="D433" s="129"/>
      <c r="E433" s="129"/>
      <c r="F433" s="129"/>
      <c r="G433" s="129"/>
      <c r="H433" s="129"/>
      <c r="I433" s="129"/>
      <c r="J433" s="129"/>
    </row>
    <row r="434" spans="3:10" ht="12.75">
      <c r="C434" s="129"/>
      <c r="D434" s="129"/>
      <c r="E434" s="129"/>
      <c r="F434" s="129"/>
      <c r="G434" s="129"/>
      <c r="H434" s="129"/>
      <c r="I434" s="129"/>
      <c r="J434" s="129"/>
    </row>
    <row r="435" spans="3:10" ht="12.75">
      <c r="C435" s="129"/>
      <c r="D435" s="129"/>
      <c r="E435" s="129"/>
      <c r="F435" s="129"/>
      <c r="G435" s="129"/>
      <c r="H435" s="129"/>
      <c r="I435" s="129"/>
      <c r="J435" s="129"/>
    </row>
    <row r="436" spans="3:10" ht="12.75">
      <c r="C436" s="129"/>
      <c r="D436" s="129"/>
      <c r="E436" s="129"/>
      <c r="F436" s="129"/>
      <c r="G436" s="129"/>
      <c r="H436" s="129"/>
      <c r="I436" s="129"/>
      <c r="J436" s="129"/>
    </row>
    <row r="437" spans="3:10" ht="12.75">
      <c r="C437" s="129"/>
      <c r="D437" s="129"/>
      <c r="E437" s="129"/>
      <c r="F437" s="129"/>
      <c r="G437" s="129"/>
      <c r="H437" s="129"/>
      <c r="I437" s="129"/>
      <c r="J437" s="129"/>
    </row>
    <row r="438" spans="3:10" ht="12.75">
      <c r="C438" s="129"/>
      <c r="D438" s="129"/>
      <c r="E438" s="129"/>
      <c r="F438" s="129"/>
      <c r="G438" s="129"/>
      <c r="H438" s="129"/>
      <c r="I438" s="129"/>
      <c r="J438" s="129"/>
    </row>
    <row r="439" spans="3:10" ht="12.75">
      <c r="C439" s="129"/>
      <c r="D439" s="129"/>
      <c r="E439" s="129"/>
      <c r="F439" s="129"/>
      <c r="G439" s="129"/>
      <c r="H439" s="129"/>
      <c r="I439" s="129"/>
      <c r="J439" s="129"/>
    </row>
    <row r="440" spans="3:10" ht="12.75">
      <c r="C440" s="129"/>
      <c r="D440" s="129"/>
      <c r="E440" s="129"/>
      <c r="F440" s="129"/>
      <c r="G440" s="129"/>
      <c r="H440" s="129"/>
      <c r="I440" s="129"/>
      <c r="J440" s="129"/>
    </row>
    <row r="441" spans="3:10" ht="12.75">
      <c r="C441" s="129"/>
      <c r="D441" s="129"/>
      <c r="E441" s="129"/>
      <c r="F441" s="129"/>
      <c r="G441" s="129"/>
      <c r="H441" s="129"/>
      <c r="I441" s="129"/>
      <c r="J441" s="129"/>
    </row>
    <row r="442" spans="3:10" ht="12.75">
      <c r="C442" s="129"/>
      <c r="D442" s="129"/>
      <c r="E442" s="129"/>
      <c r="F442" s="129"/>
      <c r="G442" s="129"/>
      <c r="H442" s="129"/>
      <c r="I442" s="129"/>
      <c r="J442" s="129"/>
    </row>
    <row r="443" spans="3:10" ht="12.75">
      <c r="C443" s="129"/>
      <c r="D443" s="129"/>
      <c r="E443" s="129"/>
      <c r="F443" s="129"/>
      <c r="G443" s="129"/>
      <c r="H443" s="129"/>
      <c r="I443" s="129"/>
      <c r="J443" s="129"/>
    </row>
    <row r="444" spans="3:10" ht="12.75">
      <c r="C444" s="129"/>
      <c r="D444" s="129"/>
      <c r="E444" s="129"/>
      <c r="F444" s="129"/>
      <c r="G444" s="129"/>
      <c r="H444" s="129"/>
      <c r="I444" s="129"/>
      <c r="J444" s="129"/>
    </row>
    <row r="445" spans="3:10" ht="12.75">
      <c r="C445" s="129"/>
      <c r="D445" s="129"/>
      <c r="E445" s="129"/>
      <c r="F445" s="129"/>
      <c r="G445" s="129"/>
      <c r="H445" s="129"/>
      <c r="I445" s="129"/>
      <c r="J445" s="129"/>
    </row>
    <row r="446" spans="3:10" ht="12.75">
      <c r="C446" s="129"/>
      <c r="D446" s="129"/>
      <c r="E446" s="129"/>
      <c r="F446" s="129"/>
      <c r="G446" s="129"/>
      <c r="H446" s="129"/>
      <c r="I446" s="129"/>
      <c r="J446" s="129"/>
    </row>
    <row r="447" spans="3:10" ht="12.75">
      <c r="C447" s="129"/>
      <c r="D447" s="129"/>
      <c r="E447" s="129"/>
      <c r="F447" s="129"/>
      <c r="G447" s="129"/>
      <c r="H447" s="129"/>
      <c r="I447" s="129"/>
      <c r="J447" s="129"/>
    </row>
    <row r="448" spans="3:10" ht="12.75">
      <c r="C448" s="129"/>
      <c r="D448" s="129"/>
      <c r="E448" s="129"/>
      <c r="F448" s="129"/>
      <c r="G448" s="129"/>
      <c r="H448" s="129"/>
      <c r="I448" s="129"/>
      <c r="J448" s="129"/>
    </row>
    <row r="449" spans="3:10" ht="12.75">
      <c r="C449" s="129"/>
      <c r="D449" s="129"/>
      <c r="E449" s="129"/>
      <c r="F449" s="129"/>
      <c r="G449" s="129"/>
      <c r="H449" s="129"/>
      <c r="I449" s="129"/>
      <c r="J449" s="129"/>
    </row>
  </sheetData>
  <conditionalFormatting sqref="A5:A287">
    <cfRule type="expression" priority="1" dxfId="2" stopIfTrue="1">
      <formula>$N5="YES"</formula>
    </cfRule>
  </conditionalFormatting>
  <conditionalFormatting sqref="A293:A294">
    <cfRule type="expression" priority="2" dxfId="0" stopIfTrue="1">
      <formula>$AB293="YES"</formula>
    </cfRule>
  </conditionalFormatting>
  <printOptions horizontalCentered="1"/>
  <pageMargins left="0.5" right="0.5" top="1.5" bottom="0.5" header="0.5" footer="0.5"/>
  <pageSetup horizontalDpi="600" verticalDpi="600" orientation="landscape" r:id="rId1"/>
  <headerFooter alignWithMargins="0">
    <oddHeader>&amp;C&amp;"Times New Roman,Bold"TABLE 9
SELECTION OF CHEMICALS OF POTENTIAL CONCERN (COPC)
HUMAN HEALTH RISK ASSESSMENT AND CLOSURE REPORT FOR GALLERIA NORTH-SCHOOL SITE SUB-AREA
BMI COMMON AREAS (EASTSIDE), CLARK COUNTY, NEVADA
(Page &amp;P of &amp;N)</oddHeader>
  </headerFooter>
</worksheet>
</file>

<file path=xl/worksheets/sheet3.xml><?xml version="1.0" encoding="utf-8"?>
<worksheet xmlns="http://schemas.openxmlformats.org/spreadsheetml/2006/main" xmlns:r="http://schemas.openxmlformats.org/officeDocument/2006/relationships">
  <sheetPr codeName="Sheet9"/>
  <dimension ref="A1:P204"/>
  <sheetViews>
    <sheetView showGridLines="0" zoomScaleSheetLayoutView="100" workbookViewId="0" topLeftCell="A1">
      <selection activeCell="A1" sqref="A1"/>
    </sheetView>
  </sheetViews>
  <sheetFormatPr defaultColWidth="9.140625" defaultRowHeight="12.75"/>
  <cols>
    <col min="1" max="1" width="35.28125" style="2" customWidth="1"/>
    <col min="2" max="2" width="8.7109375" style="467" customWidth="1"/>
    <col min="3" max="7" width="8.7109375" style="2" customWidth="1"/>
    <col min="8" max="11" width="10.7109375" style="2" customWidth="1"/>
    <col min="12" max="12" width="12.7109375" style="2" customWidth="1"/>
    <col min="13" max="13" width="18.7109375" style="2" customWidth="1"/>
    <col min="14" max="14" width="12.7109375" style="2" customWidth="1"/>
    <col min="15" max="15" width="18.7109375" style="2" customWidth="1"/>
    <col min="16" max="16" width="12.7109375" style="2" customWidth="1"/>
    <col min="17" max="16384" width="8.8515625" style="2" customWidth="1"/>
  </cols>
  <sheetData>
    <row r="1" spans="1:16" ht="12.75">
      <c r="A1" s="506"/>
      <c r="B1" s="453"/>
      <c r="C1" s="506" t="s">
        <v>277</v>
      </c>
      <c r="D1" s="454"/>
      <c r="E1" s="506"/>
      <c r="F1" s="507"/>
      <c r="G1" s="507"/>
      <c r="H1" s="507"/>
      <c r="I1" s="507"/>
      <c r="J1" s="507"/>
      <c r="K1" s="507"/>
      <c r="L1" s="530"/>
      <c r="M1" s="531"/>
      <c r="N1" s="530"/>
      <c r="O1" s="531"/>
      <c r="P1" s="459"/>
    </row>
    <row r="2" spans="1:16" ht="12.75">
      <c r="A2" s="508"/>
      <c r="B2" s="455"/>
      <c r="C2" s="455" t="s">
        <v>356</v>
      </c>
      <c r="D2" s="455" t="s">
        <v>63</v>
      </c>
      <c r="E2" s="455" t="s">
        <v>419</v>
      </c>
      <c r="F2" s="509" t="s">
        <v>840</v>
      </c>
      <c r="G2" s="509" t="s">
        <v>841</v>
      </c>
      <c r="H2" s="509" t="s">
        <v>840</v>
      </c>
      <c r="I2" s="509" t="s">
        <v>841</v>
      </c>
      <c r="J2" s="509"/>
      <c r="K2" s="509" t="s">
        <v>839</v>
      </c>
      <c r="L2" s="529" t="s">
        <v>422</v>
      </c>
      <c r="M2" s="529"/>
      <c r="N2" s="529" t="s">
        <v>704</v>
      </c>
      <c r="O2" s="529"/>
      <c r="P2" s="518"/>
    </row>
    <row r="3" spans="1:16" ht="15">
      <c r="A3" s="469" t="s">
        <v>68</v>
      </c>
      <c r="B3" s="469" t="s">
        <v>176</v>
      </c>
      <c r="C3" s="469" t="s">
        <v>357</v>
      </c>
      <c r="D3" s="469" t="s">
        <v>355</v>
      </c>
      <c r="E3" s="469" t="s">
        <v>767</v>
      </c>
      <c r="F3" s="510" t="s">
        <v>818</v>
      </c>
      <c r="G3" s="510" t="s">
        <v>818</v>
      </c>
      <c r="H3" s="510" t="s">
        <v>419</v>
      </c>
      <c r="I3" s="510" t="s">
        <v>419</v>
      </c>
      <c r="J3" s="510" t="s">
        <v>405</v>
      </c>
      <c r="K3" s="510" t="s">
        <v>279</v>
      </c>
      <c r="L3" s="519" t="s">
        <v>426</v>
      </c>
      <c r="M3" s="519" t="s">
        <v>930</v>
      </c>
      <c r="N3" s="519" t="s">
        <v>426</v>
      </c>
      <c r="O3" s="519" t="s">
        <v>930</v>
      </c>
      <c r="P3" s="519" t="s">
        <v>539</v>
      </c>
    </row>
    <row r="4" spans="1:16" s="337" customFormat="1" ht="12.75">
      <c r="A4" s="462"/>
      <c r="B4" s="456"/>
      <c r="C4" s="456" t="s">
        <v>699</v>
      </c>
      <c r="D4" s="456"/>
      <c r="E4" s="456"/>
      <c r="F4" s="463"/>
      <c r="G4" s="463"/>
      <c r="H4" s="463"/>
      <c r="I4" s="463"/>
      <c r="J4" s="456"/>
      <c r="K4" s="465"/>
      <c r="L4" s="462" t="s">
        <v>699</v>
      </c>
      <c r="M4" s="521"/>
      <c r="N4" s="456"/>
      <c r="O4" s="521"/>
      <c r="P4" s="522"/>
    </row>
    <row r="5" spans="1:16" ht="12" customHeight="1">
      <c r="A5" s="518" t="s">
        <v>701</v>
      </c>
      <c r="B5" s="523" t="s">
        <v>36</v>
      </c>
      <c r="C5" s="523">
        <v>30</v>
      </c>
      <c r="D5" s="523">
        <v>53</v>
      </c>
      <c r="E5" s="524">
        <v>0.5660377358490566</v>
      </c>
      <c r="F5" s="523">
        <v>0.208</v>
      </c>
      <c r="G5" s="523">
        <v>0.385</v>
      </c>
      <c r="H5" s="523">
        <v>0.205</v>
      </c>
      <c r="I5" s="523">
        <v>0.887</v>
      </c>
      <c r="J5" s="523">
        <v>0.26</v>
      </c>
      <c r="K5" s="523">
        <v>0.18</v>
      </c>
      <c r="L5" s="523">
        <v>0.312</v>
      </c>
      <c r="M5" s="523" t="s">
        <v>931</v>
      </c>
      <c r="N5" s="523">
        <v>0.399</v>
      </c>
      <c r="O5" s="523" t="s">
        <v>931</v>
      </c>
      <c r="P5" s="523">
        <v>0.399</v>
      </c>
    </row>
    <row r="6" spans="1:16" s="337" customFormat="1" ht="12" customHeight="1">
      <c r="A6" s="462"/>
      <c r="B6" s="456"/>
      <c r="C6" s="456" t="s">
        <v>181</v>
      </c>
      <c r="D6" s="456"/>
      <c r="E6" s="456"/>
      <c r="F6" s="463"/>
      <c r="G6" s="463"/>
      <c r="H6" s="463"/>
      <c r="I6" s="463"/>
      <c r="J6" s="464"/>
      <c r="K6" s="520"/>
      <c r="L6" s="462" t="s">
        <v>181</v>
      </c>
      <c r="M6" s="521"/>
      <c r="N6" s="525"/>
      <c r="O6" s="521"/>
      <c r="P6" s="522"/>
    </row>
    <row r="7" spans="1:16" ht="12" customHeight="1">
      <c r="A7" s="457" t="s">
        <v>856</v>
      </c>
      <c r="B7" s="439" t="s">
        <v>36</v>
      </c>
      <c r="C7" s="439">
        <v>10</v>
      </c>
      <c r="D7" s="439">
        <v>52</v>
      </c>
      <c r="E7" s="458">
        <v>0.19230769230769232</v>
      </c>
      <c r="F7" s="439">
        <v>0.79</v>
      </c>
      <c r="G7" s="439">
        <v>5.5</v>
      </c>
      <c r="H7" s="439">
        <v>0.89</v>
      </c>
      <c r="I7" s="439">
        <v>8.2</v>
      </c>
      <c r="J7" s="439">
        <v>0.98</v>
      </c>
      <c r="K7" s="439">
        <v>1.4</v>
      </c>
      <c r="L7" s="439">
        <v>1.41</v>
      </c>
      <c r="M7" s="439" t="s">
        <v>931</v>
      </c>
      <c r="N7" s="439">
        <v>2.15</v>
      </c>
      <c r="O7" s="439" t="s">
        <v>931</v>
      </c>
      <c r="P7" s="439">
        <v>2.15</v>
      </c>
    </row>
    <row r="8" spans="1:16" s="129" customFormat="1" ht="12" customHeight="1">
      <c r="A8" s="440" t="s">
        <v>98</v>
      </c>
      <c r="B8" s="441" t="s">
        <v>36</v>
      </c>
      <c r="C8" s="439">
        <v>40</v>
      </c>
      <c r="D8" s="439">
        <v>55</v>
      </c>
      <c r="E8" s="458">
        <v>0.7272727272727273</v>
      </c>
      <c r="F8" s="439">
        <v>0.1</v>
      </c>
      <c r="G8" s="439">
        <v>0.27</v>
      </c>
      <c r="H8" s="439">
        <v>0.092</v>
      </c>
      <c r="I8" s="439">
        <v>0.44</v>
      </c>
      <c r="J8" s="439">
        <v>0.14</v>
      </c>
      <c r="K8" s="439">
        <v>0.075</v>
      </c>
      <c r="L8" s="441">
        <v>0.161</v>
      </c>
      <c r="M8" s="441" t="s">
        <v>931</v>
      </c>
      <c r="N8" s="441">
        <v>0.202</v>
      </c>
      <c r="O8" s="441" t="s">
        <v>931</v>
      </c>
      <c r="P8" s="441">
        <v>0.202</v>
      </c>
    </row>
    <row r="9" spans="1:16" s="133" customFormat="1" ht="12" customHeight="1">
      <c r="A9" s="440" t="s">
        <v>857</v>
      </c>
      <c r="B9" s="441" t="s">
        <v>36</v>
      </c>
      <c r="C9" s="439">
        <v>12</v>
      </c>
      <c r="D9" s="439">
        <v>53</v>
      </c>
      <c r="E9" s="458">
        <v>0.22641509433962265</v>
      </c>
      <c r="F9" s="439">
        <v>0.083</v>
      </c>
      <c r="G9" s="439">
        <v>0.57</v>
      </c>
      <c r="H9" s="439">
        <v>0.099</v>
      </c>
      <c r="I9" s="439">
        <v>5.8</v>
      </c>
      <c r="J9" s="439">
        <v>0.41</v>
      </c>
      <c r="K9" s="439">
        <v>0.78</v>
      </c>
      <c r="L9" s="441">
        <v>0.721</v>
      </c>
      <c r="M9" s="441" t="s">
        <v>931</v>
      </c>
      <c r="N9" s="441">
        <v>0.44</v>
      </c>
      <c r="O9" s="441" t="s">
        <v>931</v>
      </c>
      <c r="P9" s="441">
        <v>0.721</v>
      </c>
    </row>
    <row r="10" spans="1:16" s="6" customFormat="1" ht="12" customHeight="1">
      <c r="A10" s="440" t="s">
        <v>342</v>
      </c>
      <c r="B10" s="441" t="s">
        <v>36</v>
      </c>
      <c r="C10" s="439">
        <v>41</v>
      </c>
      <c r="D10" s="439">
        <v>53</v>
      </c>
      <c r="E10" s="458">
        <v>0.7735849056603774</v>
      </c>
      <c r="F10" s="439">
        <v>0.1</v>
      </c>
      <c r="G10" s="439">
        <v>0.11</v>
      </c>
      <c r="H10" s="439">
        <v>0.15</v>
      </c>
      <c r="I10" s="439">
        <v>2.1</v>
      </c>
      <c r="J10" s="439">
        <v>0.67</v>
      </c>
      <c r="K10" s="439">
        <v>0.55</v>
      </c>
      <c r="L10" s="441">
        <v>0.795</v>
      </c>
      <c r="M10" s="441" t="s">
        <v>932</v>
      </c>
      <c r="N10" s="441">
        <v>0.462</v>
      </c>
      <c r="O10" s="441" t="s">
        <v>931</v>
      </c>
      <c r="P10" s="441">
        <v>0.795</v>
      </c>
    </row>
    <row r="11" spans="1:16" s="6" customFormat="1" ht="12" customHeight="1">
      <c r="A11" s="440" t="s">
        <v>128</v>
      </c>
      <c r="B11" s="441" t="s">
        <v>36</v>
      </c>
      <c r="C11" s="439">
        <v>17</v>
      </c>
      <c r="D11" s="439">
        <v>55</v>
      </c>
      <c r="E11" s="458">
        <v>0.3090909090909091</v>
      </c>
      <c r="F11" s="439">
        <v>0.005</v>
      </c>
      <c r="G11" s="439">
        <v>0.0373</v>
      </c>
      <c r="H11" s="439">
        <v>0.0056</v>
      </c>
      <c r="I11" s="439">
        <v>0.122</v>
      </c>
      <c r="J11" s="439">
        <v>0.025</v>
      </c>
      <c r="K11" s="439">
        <v>0.026</v>
      </c>
      <c r="L11" s="441">
        <v>0.0317</v>
      </c>
      <c r="M11" s="441" t="s">
        <v>931</v>
      </c>
      <c r="N11" s="441">
        <v>0.0445</v>
      </c>
      <c r="O11" s="441" t="s">
        <v>931</v>
      </c>
      <c r="P11" s="441">
        <v>0.0445</v>
      </c>
    </row>
    <row r="12" spans="1:16" s="133" customFormat="1" ht="12" customHeight="1">
      <c r="A12" s="440" t="s">
        <v>124</v>
      </c>
      <c r="B12" s="441" t="s">
        <v>36</v>
      </c>
      <c r="C12" s="439">
        <v>55</v>
      </c>
      <c r="D12" s="439">
        <v>55</v>
      </c>
      <c r="E12" s="458">
        <v>1</v>
      </c>
      <c r="F12" s="439" t="s">
        <v>168</v>
      </c>
      <c r="G12" s="439" t="s">
        <v>168</v>
      </c>
      <c r="H12" s="439">
        <v>13</v>
      </c>
      <c r="I12" s="439">
        <v>28.2</v>
      </c>
      <c r="J12" s="439">
        <v>17</v>
      </c>
      <c r="K12" s="439">
        <v>2.7</v>
      </c>
      <c r="L12" s="441">
        <v>18</v>
      </c>
      <c r="M12" s="441" t="s">
        <v>932</v>
      </c>
      <c r="N12" s="441">
        <v>19.2</v>
      </c>
      <c r="O12" s="441" t="s">
        <v>931</v>
      </c>
      <c r="P12" s="441">
        <v>19.2</v>
      </c>
    </row>
    <row r="13" spans="1:16" s="133" customFormat="1" ht="12" customHeight="1">
      <c r="A13" s="440" t="s">
        <v>858</v>
      </c>
      <c r="B13" s="441" t="s">
        <v>36</v>
      </c>
      <c r="C13" s="439">
        <v>53</v>
      </c>
      <c r="D13" s="439">
        <v>53</v>
      </c>
      <c r="E13" s="458">
        <v>1</v>
      </c>
      <c r="F13" s="439" t="s">
        <v>168</v>
      </c>
      <c r="G13" s="439" t="s">
        <v>168</v>
      </c>
      <c r="H13" s="439">
        <v>1.3</v>
      </c>
      <c r="I13" s="439">
        <v>121</v>
      </c>
      <c r="J13" s="439">
        <v>16</v>
      </c>
      <c r="K13" s="439">
        <v>27</v>
      </c>
      <c r="L13" s="441">
        <v>24.7</v>
      </c>
      <c r="M13" s="441" t="s">
        <v>931</v>
      </c>
      <c r="N13" s="441">
        <v>33.8</v>
      </c>
      <c r="O13" s="441" t="s">
        <v>931</v>
      </c>
      <c r="P13" s="441">
        <v>33.8</v>
      </c>
    </row>
    <row r="14" spans="1:16" s="133" customFormat="1" ht="12" customHeight="1">
      <c r="A14" s="440" t="s">
        <v>918</v>
      </c>
      <c r="B14" s="441" t="s">
        <v>36</v>
      </c>
      <c r="C14" s="439">
        <v>9</v>
      </c>
      <c r="D14" s="439">
        <v>53</v>
      </c>
      <c r="E14" s="458">
        <v>0.16981132075471697</v>
      </c>
      <c r="F14" s="439">
        <v>0.033</v>
      </c>
      <c r="G14" s="439">
        <v>3.4</v>
      </c>
      <c r="H14" s="439">
        <v>0.087</v>
      </c>
      <c r="I14" s="439">
        <v>2.1</v>
      </c>
      <c r="J14" s="439">
        <v>0.23</v>
      </c>
      <c r="K14" s="439">
        <v>0.47</v>
      </c>
      <c r="L14" s="441">
        <v>0.386</v>
      </c>
      <c r="M14" s="441" t="s">
        <v>931</v>
      </c>
      <c r="N14" s="441">
        <v>0.624</v>
      </c>
      <c r="O14" s="441" t="s">
        <v>931</v>
      </c>
      <c r="P14" s="441">
        <v>0.624</v>
      </c>
    </row>
    <row r="15" spans="1:16" s="133" customFormat="1" ht="12" customHeight="1">
      <c r="A15" s="440" t="s">
        <v>241</v>
      </c>
      <c r="B15" s="441" t="s">
        <v>36</v>
      </c>
      <c r="C15" s="439">
        <v>52</v>
      </c>
      <c r="D15" s="439">
        <v>52</v>
      </c>
      <c r="E15" s="458">
        <v>1</v>
      </c>
      <c r="F15" s="439" t="s">
        <v>168</v>
      </c>
      <c r="G15" s="439" t="s">
        <v>168</v>
      </c>
      <c r="H15" s="439">
        <v>0.0163</v>
      </c>
      <c r="I15" s="439">
        <v>28.6</v>
      </c>
      <c r="J15" s="439">
        <v>3.2</v>
      </c>
      <c r="K15" s="439">
        <v>6.3</v>
      </c>
      <c r="L15" s="441">
        <v>5.08</v>
      </c>
      <c r="M15" s="441" t="s">
        <v>931</v>
      </c>
      <c r="N15" s="441">
        <v>7.41</v>
      </c>
      <c r="O15" s="441" t="s">
        <v>931</v>
      </c>
      <c r="P15" s="441">
        <v>7.41</v>
      </c>
    </row>
    <row r="16" spans="1:16" s="133" customFormat="1" ht="12" customHeight="1">
      <c r="A16" s="459" t="s">
        <v>91</v>
      </c>
      <c r="B16" s="443" t="s">
        <v>36</v>
      </c>
      <c r="C16" s="523">
        <v>55</v>
      </c>
      <c r="D16" s="523">
        <v>55</v>
      </c>
      <c r="E16" s="524">
        <v>1</v>
      </c>
      <c r="F16" s="523" t="s">
        <v>168</v>
      </c>
      <c r="G16" s="523" t="s">
        <v>168</v>
      </c>
      <c r="H16" s="523">
        <v>33.6</v>
      </c>
      <c r="I16" s="523">
        <v>155</v>
      </c>
      <c r="J16" s="523">
        <v>56</v>
      </c>
      <c r="K16" s="523">
        <v>22</v>
      </c>
      <c r="L16" s="443">
        <v>62.4</v>
      </c>
      <c r="M16" s="443" t="s">
        <v>931</v>
      </c>
      <c r="N16" s="443">
        <v>74</v>
      </c>
      <c r="O16" s="443" t="s">
        <v>931</v>
      </c>
      <c r="P16" s="443">
        <v>74</v>
      </c>
    </row>
    <row r="17" spans="1:16" s="15" customFormat="1" ht="12" customHeight="1">
      <c r="A17" s="462"/>
      <c r="B17" s="456"/>
      <c r="C17" s="456" t="s">
        <v>40</v>
      </c>
      <c r="D17" s="456"/>
      <c r="E17" s="456"/>
      <c r="F17" s="463"/>
      <c r="G17" s="463"/>
      <c r="H17" s="463"/>
      <c r="I17" s="463"/>
      <c r="J17" s="456"/>
      <c r="K17" s="465"/>
      <c r="L17" s="462" t="s">
        <v>40</v>
      </c>
      <c r="M17" s="521"/>
      <c r="N17" s="456"/>
      <c r="O17" s="521"/>
      <c r="P17" s="522"/>
    </row>
    <row r="18" spans="1:16" s="6" customFormat="1" ht="12" customHeight="1">
      <c r="A18" s="457" t="s">
        <v>525</v>
      </c>
      <c r="B18" s="439" t="s">
        <v>36</v>
      </c>
      <c r="C18" s="439">
        <v>12</v>
      </c>
      <c r="D18" s="439">
        <v>53</v>
      </c>
      <c r="E18" s="458">
        <v>0.22641509433962265</v>
      </c>
      <c r="F18" s="439">
        <v>0.00021</v>
      </c>
      <c r="G18" s="439">
        <v>0.001</v>
      </c>
      <c r="H18" s="439">
        <v>0.002</v>
      </c>
      <c r="I18" s="439">
        <v>0.015</v>
      </c>
      <c r="J18" s="439">
        <v>0.0012</v>
      </c>
      <c r="K18" s="439">
        <v>0.0027</v>
      </c>
      <c r="L18" s="439">
        <v>0.00191</v>
      </c>
      <c r="M18" s="439" t="s">
        <v>931</v>
      </c>
      <c r="N18" s="439">
        <v>0.00385</v>
      </c>
      <c r="O18" s="439" t="s">
        <v>931</v>
      </c>
      <c r="P18" s="439">
        <v>0.00385</v>
      </c>
    </row>
    <row r="19" spans="1:16" s="6" customFormat="1" ht="12" customHeight="1">
      <c r="A19" s="440" t="s">
        <v>560</v>
      </c>
      <c r="B19" s="441" t="s">
        <v>36</v>
      </c>
      <c r="C19" s="439">
        <v>1</v>
      </c>
      <c r="D19" s="439">
        <v>53</v>
      </c>
      <c r="E19" s="458">
        <v>0.018867924528301886</v>
      </c>
      <c r="F19" s="439">
        <v>9E-05</v>
      </c>
      <c r="G19" s="439">
        <v>0.00046</v>
      </c>
      <c r="H19" s="439">
        <v>0.0044</v>
      </c>
      <c r="I19" s="439">
        <v>0.0044</v>
      </c>
      <c r="J19" s="439">
        <v>0.00013</v>
      </c>
      <c r="K19" s="439">
        <v>0.0006</v>
      </c>
      <c r="L19" s="441">
        <v>0.000383</v>
      </c>
      <c r="M19" s="441" t="s">
        <v>931</v>
      </c>
      <c r="N19" s="441">
        <v>0.000724</v>
      </c>
      <c r="O19" s="441" t="s">
        <v>931</v>
      </c>
      <c r="P19" s="441">
        <v>0.000724</v>
      </c>
    </row>
    <row r="20" spans="1:16" s="6" customFormat="1" ht="12" customHeight="1">
      <c r="A20" s="440" t="s">
        <v>526</v>
      </c>
      <c r="B20" s="441" t="s">
        <v>36</v>
      </c>
      <c r="C20" s="439">
        <v>23</v>
      </c>
      <c r="D20" s="439">
        <v>53</v>
      </c>
      <c r="E20" s="458">
        <v>0.4339622641509434</v>
      </c>
      <c r="F20" s="439">
        <v>0.0002</v>
      </c>
      <c r="G20" s="439">
        <v>0.00099</v>
      </c>
      <c r="H20" s="439">
        <v>0.0018</v>
      </c>
      <c r="I20" s="439">
        <v>0.031</v>
      </c>
      <c r="J20" s="439">
        <v>0.0035</v>
      </c>
      <c r="K20" s="439">
        <v>0.0061</v>
      </c>
      <c r="L20" s="441">
        <v>0.00533</v>
      </c>
      <c r="M20" s="441" t="s">
        <v>931</v>
      </c>
      <c r="N20" s="441">
        <v>0.00988</v>
      </c>
      <c r="O20" s="441" t="s">
        <v>931</v>
      </c>
      <c r="P20" s="441">
        <v>0.00988</v>
      </c>
    </row>
    <row r="21" spans="1:16" s="6" customFormat="1" ht="12" customHeight="1">
      <c r="A21" s="440" t="s">
        <v>527</v>
      </c>
      <c r="B21" s="441" t="s">
        <v>36</v>
      </c>
      <c r="C21" s="439">
        <v>21</v>
      </c>
      <c r="D21" s="439">
        <v>53</v>
      </c>
      <c r="E21" s="458">
        <v>0.39622641509433965</v>
      </c>
      <c r="F21" s="439">
        <v>0.00021</v>
      </c>
      <c r="G21" s="439">
        <v>0.001</v>
      </c>
      <c r="H21" s="439">
        <v>0.0018</v>
      </c>
      <c r="I21" s="439">
        <v>0.016</v>
      </c>
      <c r="J21" s="439">
        <v>0.002</v>
      </c>
      <c r="K21" s="439">
        <v>0.0035</v>
      </c>
      <c r="L21" s="441">
        <v>0.003</v>
      </c>
      <c r="M21" s="441" t="s">
        <v>931</v>
      </c>
      <c r="N21" s="441">
        <v>0.00538</v>
      </c>
      <c r="O21" s="441" t="s">
        <v>931</v>
      </c>
      <c r="P21" s="441">
        <v>0.00538</v>
      </c>
    </row>
    <row r="22" spans="1:16" s="6" customFormat="1" ht="12" customHeight="1">
      <c r="A22" s="440" t="s">
        <v>79</v>
      </c>
      <c r="B22" s="441" t="s">
        <v>36</v>
      </c>
      <c r="C22" s="439">
        <v>2</v>
      </c>
      <c r="D22" s="439">
        <v>53</v>
      </c>
      <c r="E22" s="458">
        <v>0.03773584905660377</v>
      </c>
      <c r="F22" s="439">
        <v>0.00021</v>
      </c>
      <c r="G22" s="439">
        <v>0.0011</v>
      </c>
      <c r="H22" s="439">
        <v>0.0022</v>
      </c>
      <c r="I22" s="439">
        <v>0.0057</v>
      </c>
      <c r="J22" s="439">
        <v>0.00026</v>
      </c>
      <c r="K22" s="439">
        <v>0.00082</v>
      </c>
      <c r="L22" s="441">
        <v>0.000667</v>
      </c>
      <c r="M22" s="441" t="s">
        <v>931</v>
      </c>
      <c r="N22" s="441">
        <v>0.00113</v>
      </c>
      <c r="O22" s="441" t="s">
        <v>931</v>
      </c>
      <c r="P22" s="441">
        <v>0.00113</v>
      </c>
    </row>
    <row r="23" spans="1:16" s="6" customFormat="1" ht="12" customHeight="1">
      <c r="A23" s="440" t="s">
        <v>84</v>
      </c>
      <c r="B23" s="441" t="s">
        <v>36</v>
      </c>
      <c r="C23" s="439">
        <v>19</v>
      </c>
      <c r="D23" s="439">
        <v>53</v>
      </c>
      <c r="E23" s="458">
        <v>0.3584905660377358</v>
      </c>
      <c r="F23" s="439">
        <v>0.00019</v>
      </c>
      <c r="G23" s="439">
        <v>0.00096</v>
      </c>
      <c r="H23" s="439">
        <v>0.0022</v>
      </c>
      <c r="I23" s="439">
        <v>0.019</v>
      </c>
      <c r="J23" s="439">
        <v>0.0024</v>
      </c>
      <c r="K23" s="439">
        <v>0.0042</v>
      </c>
      <c r="L23" s="441">
        <v>0.00367</v>
      </c>
      <c r="M23" s="441" t="s">
        <v>931</v>
      </c>
      <c r="N23" s="441">
        <v>0.00658</v>
      </c>
      <c r="O23" s="441" t="s">
        <v>931</v>
      </c>
      <c r="P23" s="441">
        <v>0.00658</v>
      </c>
    </row>
    <row r="24" spans="1:16" s="6" customFormat="1" ht="12" customHeight="1">
      <c r="A24" s="440" t="s">
        <v>528</v>
      </c>
      <c r="B24" s="441" t="s">
        <v>36</v>
      </c>
      <c r="C24" s="439">
        <v>2</v>
      </c>
      <c r="D24" s="439">
        <v>53</v>
      </c>
      <c r="E24" s="458">
        <v>0.03773584905660377</v>
      </c>
      <c r="F24" s="439">
        <v>0.0024</v>
      </c>
      <c r="G24" s="439">
        <v>0.012</v>
      </c>
      <c r="H24" s="439">
        <v>0.02</v>
      </c>
      <c r="I24" s="439">
        <v>0.043</v>
      </c>
      <c r="J24" s="439">
        <v>0.0025</v>
      </c>
      <c r="K24" s="439">
        <v>0.0063</v>
      </c>
      <c r="L24" s="441">
        <v>0.00509</v>
      </c>
      <c r="M24" s="441" t="s">
        <v>931</v>
      </c>
      <c r="N24" s="441">
        <v>0.00839</v>
      </c>
      <c r="O24" s="441" t="s">
        <v>931</v>
      </c>
      <c r="P24" s="441">
        <v>0.00839</v>
      </c>
    </row>
    <row r="25" spans="1:16" s="6" customFormat="1" ht="12" customHeight="1">
      <c r="A25" s="440" t="s">
        <v>80</v>
      </c>
      <c r="B25" s="441" t="s">
        <v>36</v>
      </c>
      <c r="C25" s="439">
        <v>3</v>
      </c>
      <c r="D25" s="439">
        <v>53</v>
      </c>
      <c r="E25" s="458">
        <v>0.05660377358490566</v>
      </c>
      <c r="F25" s="439">
        <v>8.4E-05</v>
      </c>
      <c r="G25" s="439">
        <v>0.00043</v>
      </c>
      <c r="H25" s="439">
        <v>0.0022</v>
      </c>
      <c r="I25" s="439">
        <v>0.007</v>
      </c>
      <c r="J25" s="439">
        <v>0.00027</v>
      </c>
      <c r="K25" s="439">
        <v>0.0011</v>
      </c>
      <c r="L25" s="441">
        <v>0.000717</v>
      </c>
      <c r="M25" s="441" t="s">
        <v>931</v>
      </c>
      <c r="N25" s="441">
        <v>0.00122</v>
      </c>
      <c r="O25" s="441" t="s">
        <v>931</v>
      </c>
      <c r="P25" s="441">
        <v>0.00122</v>
      </c>
    </row>
    <row r="26" spans="1:16" s="6" customFormat="1" ht="12" customHeight="1">
      <c r="A26" s="459" t="s">
        <v>81</v>
      </c>
      <c r="B26" s="443" t="s">
        <v>36</v>
      </c>
      <c r="C26" s="523">
        <v>7</v>
      </c>
      <c r="D26" s="523">
        <v>53</v>
      </c>
      <c r="E26" s="524">
        <v>0.1320754716981132</v>
      </c>
      <c r="F26" s="523">
        <v>0.00032</v>
      </c>
      <c r="G26" s="523">
        <v>0.0016</v>
      </c>
      <c r="H26" s="523">
        <v>0.0023</v>
      </c>
      <c r="I26" s="523">
        <v>0.025</v>
      </c>
      <c r="J26" s="523">
        <v>0.0016</v>
      </c>
      <c r="K26" s="523">
        <v>0.0046</v>
      </c>
      <c r="L26" s="443">
        <v>0.00294</v>
      </c>
      <c r="M26" s="443" t="s">
        <v>931</v>
      </c>
      <c r="N26" s="443">
        <v>0.00182</v>
      </c>
      <c r="O26" s="443" t="s">
        <v>931</v>
      </c>
      <c r="P26" s="443">
        <v>0.00294</v>
      </c>
    </row>
    <row r="27" spans="1:16" s="15" customFormat="1" ht="12" customHeight="1">
      <c r="A27" s="462"/>
      <c r="B27" s="456"/>
      <c r="C27" s="456" t="s">
        <v>42</v>
      </c>
      <c r="D27" s="456"/>
      <c r="E27" s="456"/>
      <c r="F27" s="463"/>
      <c r="G27" s="463"/>
      <c r="H27" s="463"/>
      <c r="I27" s="463"/>
      <c r="J27" s="456"/>
      <c r="K27" s="465"/>
      <c r="L27" s="462" t="s">
        <v>42</v>
      </c>
      <c r="M27" s="521"/>
      <c r="N27" s="456"/>
      <c r="O27" s="521"/>
      <c r="P27" s="522"/>
    </row>
    <row r="28" spans="1:16" s="6" customFormat="1" ht="12" customHeight="1">
      <c r="A28" s="518" t="s">
        <v>339</v>
      </c>
      <c r="B28" s="523" t="s">
        <v>36</v>
      </c>
      <c r="C28" s="523">
        <v>5</v>
      </c>
      <c r="D28" s="523">
        <v>51</v>
      </c>
      <c r="E28" s="524">
        <v>0.09803921568627451</v>
      </c>
      <c r="F28" s="523">
        <v>0.0677</v>
      </c>
      <c r="G28" s="523">
        <v>0.11</v>
      </c>
      <c r="H28" s="523">
        <v>0.0747</v>
      </c>
      <c r="I28" s="523">
        <v>1.04</v>
      </c>
      <c r="J28" s="523">
        <v>0.065</v>
      </c>
      <c r="K28" s="523">
        <v>0.15</v>
      </c>
      <c r="L28" s="523">
        <v>0.131</v>
      </c>
      <c r="M28" s="523" t="s">
        <v>931</v>
      </c>
      <c r="N28" s="523">
        <v>0.23</v>
      </c>
      <c r="O28" s="523" t="s">
        <v>931</v>
      </c>
      <c r="P28" s="523">
        <v>0.23</v>
      </c>
    </row>
    <row r="29" spans="1:16" s="15" customFormat="1" ht="12" customHeight="1">
      <c r="A29" s="462"/>
      <c r="B29" s="456"/>
      <c r="C29" s="456" t="s">
        <v>702</v>
      </c>
      <c r="D29" s="456"/>
      <c r="E29" s="456"/>
      <c r="F29" s="463"/>
      <c r="G29" s="463"/>
      <c r="H29" s="463"/>
      <c r="I29" s="463"/>
      <c r="J29" s="456"/>
      <c r="K29" s="465"/>
      <c r="L29" s="462" t="s">
        <v>702</v>
      </c>
      <c r="M29" s="521"/>
      <c r="N29" s="456"/>
      <c r="O29" s="521"/>
      <c r="P29" s="522"/>
    </row>
    <row r="30" spans="1:16" s="6" customFormat="1" ht="12" customHeight="1">
      <c r="A30" s="457" t="s">
        <v>589</v>
      </c>
      <c r="B30" s="439" t="s">
        <v>36</v>
      </c>
      <c r="C30" s="439">
        <v>1</v>
      </c>
      <c r="D30" s="439">
        <v>52</v>
      </c>
      <c r="E30" s="458">
        <v>0.019230769230769232</v>
      </c>
      <c r="F30" s="439">
        <v>0.00169</v>
      </c>
      <c r="G30" s="439">
        <v>0.00183</v>
      </c>
      <c r="H30" s="439">
        <v>0.00209</v>
      </c>
      <c r="I30" s="439">
        <v>0.00209</v>
      </c>
      <c r="J30" s="439">
        <v>0.0009</v>
      </c>
      <c r="K30" s="439">
        <v>0.00017</v>
      </c>
      <c r="L30" s="439">
        <v>0.000971</v>
      </c>
      <c r="M30" s="439" t="s">
        <v>931</v>
      </c>
      <c r="N30" s="439">
        <v>0.00105</v>
      </c>
      <c r="O30" s="439" t="s">
        <v>931</v>
      </c>
      <c r="P30" s="439">
        <v>0.00105</v>
      </c>
    </row>
    <row r="31" spans="1:16" s="6" customFormat="1" ht="12" customHeight="1">
      <c r="A31" s="440" t="s">
        <v>590</v>
      </c>
      <c r="B31" s="441" t="s">
        <v>36</v>
      </c>
      <c r="C31" s="439">
        <v>1</v>
      </c>
      <c r="D31" s="439">
        <v>52</v>
      </c>
      <c r="E31" s="458">
        <v>0.019230769230769232</v>
      </c>
      <c r="F31" s="439">
        <v>0.00169</v>
      </c>
      <c r="G31" s="439">
        <v>0.00183</v>
      </c>
      <c r="H31" s="439">
        <v>0.00206</v>
      </c>
      <c r="I31" s="439">
        <v>0.00206</v>
      </c>
      <c r="J31" s="439">
        <v>0.0009</v>
      </c>
      <c r="K31" s="439">
        <v>0.00016</v>
      </c>
      <c r="L31" s="441">
        <v>0.000973</v>
      </c>
      <c r="M31" s="441" t="s">
        <v>931</v>
      </c>
      <c r="N31" s="441">
        <v>0.00105</v>
      </c>
      <c r="O31" s="441" t="s">
        <v>931</v>
      </c>
      <c r="P31" s="441">
        <v>0.00105</v>
      </c>
    </row>
    <row r="32" spans="1:16" s="6" customFormat="1" ht="12" customHeight="1">
      <c r="A32" s="440" t="s">
        <v>593</v>
      </c>
      <c r="B32" s="441" t="s">
        <v>36</v>
      </c>
      <c r="C32" s="439">
        <v>8</v>
      </c>
      <c r="D32" s="439">
        <v>52</v>
      </c>
      <c r="E32" s="458">
        <v>0.15384615384615385</v>
      </c>
      <c r="F32" s="439">
        <v>0.00169</v>
      </c>
      <c r="G32" s="439">
        <v>0.00183</v>
      </c>
      <c r="H32" s="439">
        <v>0.0019</v>
      </c>
      <c r="I32" s="439">
        <v>0.00599</v>
      </c>
      <c r="J32" s="439">
        <v>0.0012</v>
      </c>
      <c r="K32" s="439">
        <v>0.00091</v>
      </c>
      <c r="L32" s="441">
        <v>0.00152</v>
      </c>
      <c r="M32" s="441" t="s">
        <v>931</v>
      </c>
      <c r="N32" s="441">
        <v>0.00194</v>
      </c>
      <c r="O32" s="441" t="s">
        <v>931</v>
      </c>
      <c r="P32" s="441">
        <v>0.00194</v>
      </c>
    </row>
    <row r="33" spans="1:16" s="6" customFormat="1" ht="12" customHeight="1">
      <c r="A33" s="440" t="s">
        <v>73</v>
      </c>
      <c r="B33" s="441" t="s">
        <v>36</v>
      </c>
      <c r="C33" s="439">
        <v>8</v>
      </c>
      <c r="D33" s="439">
        <v>52</v>
      </c>
      <c r="E33" s="458">
        <v>0.15384615384615385</v>
      </c>
      <c r="F33" s="439">
        <v>0.00169</v>
      </c>
      <c r="G33" s="439">
        <v>0.00183</v>
      </c>
      <c r="H33" s="439">
        <v>0.00225</v>
      </c>
      <c r="I33" s="439">
        <v>0.0576</v>
      </c>
      <c r="J33" s="439">
        <v>0.0026</v>
      </c>
      <c r="K33" s="439">
        <v>0.0082</v>
      </c>
      <c r="L33" s="441">
        <v>0.00579</v>
      </c>
      <c r="M33" s="441" t="s">
        <v>931</v>
      </c>
      <c r="N33" s="441">
        <v>0.0104</v>
      </c>
      <c r="O33" s="441" t="s">
        <v>931</v>
      </c>
      <c r="P33" s="441">
        <v>0.0104</v>
      </c>
    </row>
    <row r="34" spans="1:16" s="6" customFormat="1" ht="12" customHeight="1">
      <c r="A34" s="440" t="s">
        <v>77</v>
      </c>
      <c r="B34" s="441" t="s">
        <v>36</v>
      </c>
      <c r="C34" s="439">
        <v>18</v>
      </c>
      <c r="D34" s="439">
        <v>52</v>
      </c>
      <c r="E34" s="458">
        <v>0.34615384615384615</v>
      </c>
      <c r="F34" s="439">
        <v>0.00169</v>
      </c>
      <c r="G34" s="439">
        <v>0.00182</v>
      </c>
      <c r="H34" s="439">
        <v>0.00185</v>
      </c>
      <c r="I34" s="439">
        <v>0.0585</v>
      </c>
      <c r="J34" s="439">
        <v>0.0038</v>
      </c>
      <c r="K34" s="439">
        <v>0.0091</v>
      </c>
      <c r="L34" s="441">
        <v>0.00727</v>
      </c>
      <c r="M34" s="441" t="s">
        <v>931</v>
      </c>
      <c r="N34" s="441">
        <v>0.0125</v>
      </c>
      <c r="O34" s="441" t="s">
        <v>931</v>
      </c>
      <c r="P34" s="441">
        <v>0.0125</v>
      </c>
    </row>
    <row r="35" spans="1:16" s="6" customFormat="1" ht="12" customHeight="1">
      <c r="A35" s="440" t="s">
        <v>75</v>
      </c>
      <c r="B35" s="441" t="s">
        <v>36</v>
      </c>
      <c r="C35" s="439">
        <v>21</v>
      </c>
      <c r="D35" s="439">
        <v>52</v>
      </c>
      <c r="E35" s="458">
        <v>0.40384615384615385</v>
      </c>
      <c r="F35" s="439">
        <v>0.0017</v>
      </c>
      <c r="G35" s="439">
        <v>0.00183</v>
      </c>
      <c r="H35" s="439">
        <v>0.0022</v>
      </c>
      <c r="I35" s="439">
        <v>0.129</v>
      </c>
      <c r="J35" s="439">
        <v>0.0083</v>
      </c>
      <c r="K35" s="439">
        <v>0.021</v>
      </c>
      <c r="L35" s="441">
        <v>0.0155</v>
      </c>
      <c r="M35" s="441" t="s">
        <v>931</v>
      </c>
      <c r="N35" s="441">
        <v>0.028</v>
      </c>
      <c r="O35" s="441" t="s">
        <v>931</v>
      </c>
      <c r="P35" s="441">
        <v>0.028</v>
      </c>
    </row>
    <row r="36" spans="1:16" s="6" customFormat="1" ht="12" customHeight="1">
      <c r="A36" s="440" t="s">
        <v>465</v>
      </c>
      <c r="B36" s="441" t="s">
        <v>36</v>
      </c>
      <c r="C36" s="439">
        <v>8</v>
      </c>
      <c r="D36" s="439">
        <v>52</v>
      </c>
      <c r="E36" s="458">
        <v>0.15384615384615385</v>
      </c>
      <c r="F36" s="439">
        <v>0.00169</v>
      </c>
      <c r="G36" s="439">
        <v>0.00183</v>
      </c>
      <c r="H36" s="439">
        <v>0.00224</v>
      </c>
      <c r="I36" s="439">
        <v>0.0295</v>
      </c>
      <c r="J36" s="439">
        <v>0.0019</v>
      </c>
      <c r="K36" s="439">
        <v>0.0042</v>
      </c>
      <c r="L36" s="441">
        <v>0.00355</v>
      </c>
      <c r="M36" s="441" t="s">
        <v>931</v>
      </c>
      <c r="N36" s="441">
        <v>0.00606</v>
      </c>
      <c r="O36" s="441" t="s">
        <v>931</v>
      </c>
      <c r="P36" s="441">
        <v>0.00606</v>
      </c>
    </row>
    <row r="37" spans="1:16" s="6" customFormat="1" ht="12" customHeight="1">
      <c r="A37" s="440" t="s">
        <v>76</v>
      </c>
      <c r="B37" s="441" t="s">
        <v>36</v>
      </c>
      <c r="C37" s="439">
        <v>6</v>
      </c>
      <c r="D37" s="439">
        <v>52</v>
      </c>
      <c r="E37" s="458">
        <v>0.11538461538461539</v>
      </c>
      <c r="F37" s="439">
        <v>0.00169</v>
      </c>
      <c r="G37" s="439">
        <v>0.00182</v>
      </c>
      <c r="H37" s="439">
        <v>0.00229</v>
      </c>
      <c r="I37" s="439">
        <v>0.00658</v>
      </c>
      <c r="J37" s="439">
        <v>0.0012</v>
      </c>
      <c r="K37" s="439">
        <v>0.0011</v>
      </c>
      <c r="L37" s="441">
        <v>0.00158</v>
      </c>
      <c r="M37" s="441" t="s">
        <v>931</v>
      </c>
      <c r="N37" s="441">
        <v>0.00214</v>
      </c>
      <c r="O37" s="441" t="s">
        <v>931</v>
      </c>
      <c r="P37" s="441">
        <v>0.00214</v>
      </c>
    </row>
    <row r="38" spans="1:16" s="6" customFormat="1" ht="12" customHeight="1">
      <c r="A38" s="440" t="s">
        <v>74</v>
      </c>
      <c r="B38" s="441" t="s">
        <v>36</v>
      </c>
      <c r="C38" s="439">
        <v>17</v>
      </c>
      <c r="D38" s="439">
        <v>52</v>
      </c>
      <c r="E38" s="458">
        <v>0.3269230769230769</v>
      </c>
      <c r="F38" s="439">
        <v>0.00169</v>
      </c>
      <c r="G38" s="439">
        <v>0.00182</v>
      </c>
      <c r="H38" s="439">
        <v>0.00231</v>
      </c>
      <c r="I38" s="439">
        <v>0.0904</v>
      </c>
      <c r="J38" s="439">
        <v>0.0057</v>
      </c>
      <c r="K38" s="439">
        <v>0.014</v>
      </c>
      <c r="L38" s="441">
        <v>0.0113</v>
      </c>
      <c r="M38" s="441" t="s">
        <v>931</v>
      </c>
      <c r="N38" s="441">
        <v>0.0201</v>
      </c>
      <c r="O38" s="441" t="s">
        <v>931</v>
      </c>
      <c r="P38" s="441">
        <v>0.0201</v>
      </c>
    </row>
    <row r="39" spans="1:16" s="6" customFormat="1" ht="12" customHeight="1">
      <c r="A39" s="440" t="s">
        <v>341</v>
      </c>
      <c r="B39" s="441" t="s">
        <v>36</v>
      </c>
      <c r="C39" s="439">
        <v>4</v>
      </c>
      <c r="D39" s="439">
        <v>52</v>
      </c>
      <c r="E39" s="458">
        <v>0.07692307692307693</v>
      </c>
      <c r="F39" s="439">
        <v>0.00169</v>
      </c>
      <c r="G39" s="439">
        <v>0.00182</v>
      </c>
      <c r="H39" s="439">
        <v>0.00208</v>
      </c>
      <c r="I39" s="439">
        <v>0.0587</v>
      </c>
      <c r="J39" s="439">
        <v>0.0023</v>
      </c>
      <c r="K39" s="439">
        <v>0.0082</v>
      </c>
      <c r="L39" s="441">
        <v>0.00589</v>
      </c>
      <c r="M39" s="441" t="s">
        <v>931</v>
      </c>
      <c r="N39" s="441">
        <v>0.0118</v>
      </c>
      <c r="O39" s="441" t="s">
        <v>931</v>
      </c>
      <c r="P39" s="441">
        <v>0.0118</v>
      </c>
    </row>
    <row r="40" spans="1:16" s="6" customFormat="1" ht="12" customHeight="1">
      <c r="A40" s="440" t="s">
        <v>78</v>
      </c>
      <c r="B40" s="441" t="s">
        <v>36</v>
      </c>
      <c r="C40" s="439">
        <v>5</v>
      </c>
      <c r="D40" s="439">
        <v>52</v>
      </c>
      <c r="E40" s="458">
        <v>0.09615384615384616</v>
      </c>
      <c r="F40" s="439">
        <v>0.00169</v>
      </c>
      <c r="G40" s="439">
        <v>0.00183</v>
      </c>
      <c r="H40" s="439">
        <v>0.00195</v>
      </c>
      <c r="I40" s="439">
        <v>0.0311</v>
      </c>
      <c r="J40" s="439">
        <v>0.0017</v>
      </c>
      <c r="K40" s="439">
        <v>0.0043</v>
      </c>
      <c r="L40" s="441">
        <v>0.00376</v>
      </c>
      <c r="M40" s="441" t="s">
        <v>931</v>
      </c>
      <c r="N40" s="441">
        <v>0.00586</v>
      </c>
      <c r="O40" s="441" t="s">
        <v>931</v>
      </c>
      <c r="P40" s="441">
        <v>0.00586</v>
      </c>
    </row>
    <row r="41" spans="1:16" s="6" customFormat="1" ht="12" customHeight="1">
      <c r="A41" s="440" t="s">
        <v>620</v>
      </c>
      <c r="B41" s="441" t="s">
        <v>36</v>
      </c>
      <c r="C41" s="439">
        <v>17</v>
      </c>
      <c r="D41" s="439">
        <v>52</v>
      </c>
      <c r="E41" s="458">
        <v>0.3269230769230769</v>
      </c>
      <c r="F41" s="439">
        <v>0.0017</v>
      </c>
      <c r="G41" s="439">
        <v>0.00183</v>
      </c>
      <c r="H41" s="439">
        <v>0.0022</v>
      </c>
      <c r="I41" s="439">
        <v>0.0343</v>
      </c>
      <c r="J41" s="439">
        <v>0.0035</v>
      </c>
      <c r="K41" s="439">
        <v>0.0064</v>
      </c>
      <c r="L41" s="441">
        <v>0.00547</v>
      </c>
      <c r="M41" s="441" t="s">
        <v>931</v>
      </c>
      <c r="N41" s="441">
        <v>0.00852</v>
      </c>
      <c r="O41" s="441" t="s">
        <v>931</v>
      </c>
      <c r="P41" s="441">
        <v>0.00852</v>
      </c>
    </row>
    <row r="42" spans="1:16" s="6" customFormat="1" ht="12" customHeight="1">
      <c r="A42" s="459" t="s">
        <v>70</v>
      </c>
      <c r="B42" s="443" t="s">
        <v>36</v>
      </c>
      <c r="C42" s="523">
        <v>22</v>
      </c>
      <c r="D42" s="523">
        <v>52</v>
      </c>
      <c r="E42" s="524">
        <v>0.4230769230769231</v>
      </c>
      <c r="F42" s="523">
        <v>0.0017</v>
      </c>
      <c r="G42" s="523">
        <v>0.00182</v>
      </c>
      <c r="H42" s="523">
        <v>0.00209</v>
      </c>
      <c r="I42" s="523">
        <v>0.12</v>
      </c>
      <c r="J42" s="523">
        <v>0.008</v>
      </c>
      <c r="K42" s="523">
        <v>0.019</v>
      </c>
      <c r="L42" s="443">
        <v>0.0152</v>
      </c>
      <c r="M42" s="443" t="s">
        <v>931</v>
      </c>
      <c r="N42" s="443">
        <v>0.0258</v>
      </c>
      <c r="O42" s="443" t="s">
        <v>931</v>
      </c>
      <c r="P42" s="443">
        <v>0.0258</v>
      </c>
    </row>
    <row r="43" spans="1:16" s="15" customFormat="1" ht="12" customHeight="1">
      <c r="A43" s="462"/>
      <c r="B43" s="456"/>
      <c r="C43" s="456" t="s">
        <v>41</v>
      </c>
      <c r="D43" s="456"/>
      <c r="E43" s="456"/>
      <c r="F43" s="463"/>
      <c r="G43" s="463"/>
      <c r="H43" s="463"/>
      <c r="I43" s="463"/>
      <c r="J43" s="456"/>
      <c r="K43" s="465"/>
      <c r="L43" s="462" t="s">
        <v>41</v>
      </c>
      <c r="M43" s="521"/>
      <c r="N43" s="456"/>
      <c r="O43" s="521"/>
      <c r="P43" s="522"/>
    </row>
    <row r="44" spans="1:16" s="6" customFormat="1" ht="12" customHeight="1">
      <c r="A44" s="457" t="s">
        <v>248</v>
      </c>
      <c r="B44" s="439" t="s">
        <v>36</v>
      </c>
      <c r="C44" s="439">
        <v>17</v>
      </c>
      <c r="D44" s="439">
        <v>53</v>
      </c>
      <c r="E44" s="458">
        <v>0.32075471698113206</v>
      </c>
      <c r="F44" s="439">
        <v>0.00014</v>
      </c>
      <c r="G44" s="439">
        <v>0.00073</v>
      </c>
      <c r="H44" s="439">
        <v>0.00069</v>
      </c>
      <c r="I44" s="439">
        <v>0.0017</v>
      </c>
      <c r="J44" s="439">
        <v>0.00046</v>
      </c>
      <c r="K44" s="439">
        <v>0.00034</v>
      </c>
      <c r="L44" s="439">
        <v>0.000545</v>
      </c>
      <c r="M44" s="439" t="s">
        <v>931</v>
      </c>
      <c r="N44" s="439">
        <v>0.000687</v>
      </c>
      <c r="O44" s="439" t="s">
        <v>931</v>
      </c>
      <c r="P44" s="439">
        <v>0.000687</v>
      </c>
    </row>
    <row r="45" spans="1:16" s="6" customFormat="1" ht="12" customHeight="1">
      <c r="A45" s="440" t="s">
        <v>895</v>
      </c>
      <c r="B45" s="441" t="s">
        <v>36</v>
      </c>
      <c r="C45" s="439">
        <v>25</v>
      </c>
      <c r="D45" s="439">
        <v>53</v>
      </c>
      <c r="E45" s="458">
        <v>0.4716981132075472</v>
      </c>
      <c r="F45" s="439">
        <v>0.00071</v>
      </c>
      <c r="G45" s="439">
        <v>0.0077</v>
      </c>
      <c r="H45" s="439">
        <v>0.0014</v>
      </c>
      <c r="I45" s="439">
        <v>0.028</v>
      </c>
      <c r="J45" s="439">
        <v>0.0058</v>
      </c>
      <c r="K45" s="439">
        <v>0.0068</v>
      </c>
      <c r="L45" s="441">
        <v>0.00735</v>
      </c>
      <c r="M45" s="441" t="s">
        <v>931</v>
      </c>
      <c r="N45" s="441">
        <v>0.00987</v>
      </c>
      <c r="O45" s="441" t="s">
        <v>931</v>
      </c>
      <c r="P45" s="441">
        <v>0.00987</v>
      </c>
    </row>
    <row r="46" spans="1:16" s="6" customFormat="1" ht="12" customHeight="1">
      <c r="A46" s="440" t="s">
        <v>204</v>
      </c>
      <c r="B46" s="441" t="s">
        <v>36</v>
      </c>
      <c r="C46" s="439">
        <v>4</v>
      </c>
      <c r="D46" s="439">
        <v>53</v>
      </c>
      <c r="E46" s="458">
        <v>0.07547169811320754</v>
      </c>
      <c r="F46" s="439">
        <v>5.9E-05</v>
      </c>
      <c r="G46" s="439">
        <v>0.00015</v>
      </c>
      <c r="H46" s="439">
        <v>6.2E-05</v>
      </c>
      <c r="I46" s="439">
        <v>0.0002</v>
      </c>
      <c r="J46" s="439">
        <v>3.7E-05</v>
      </c>
      <c r="K46" s="439">
        <v>2.5E-05</v>
      </c>
      <c r="L46" s="441">
        <v>4.58E-05</v>
      </c>
      <c r="M46" s="441" t="s">
        <v>931</v>
      </c>
      <c r="N46" s="441">
        <v>6.48E-05</v>
      </c>
      <c r="O46" s="441" t="s">
        <v>931</v>
      </c>
      <c r="P46" s="441">
        <v>6.48E-05</v>
      </c>
    </row>
    <row r="47" spans="1:16" s="6" customFormat="1" ht="12.75" customHeight="1">
      <c r="A47" s="446" t="s">
        <v>961</v>
      </c>
      <c r="B47" s="446"/>
      <c r="C47" s="446"/>
      <c r="D47" s="446"/>
      <c r="E47" s="446"/>
      <c r="F47" s="466"/>
      <c r="G47" s="466"/>
      <c r="H47" s="466"/>
      <c r="I47" s="452"/>
      <c r="J47" s="449"/>
      <c r="K47" s="449"/>
      <c r="L47" s="446"/>
      <c r="M47" s="446"/>
      <c r="N47" s="446"/>
      <c r="O47" s="446"/>
      <c r="P47" s="446"/>
    </row>
    <row r="48" spans="1:16" s="6" customFormat="1" ht="12.75" customHeight="1">
      <c r="A48" s="446" t="s">
        <v>933</v>
      </c>
      <c r="B48" s="446"/>
      <c r="C48" s="446"/>
      <c r="D48" s="446"/>
      <c r="E48" s="446"/>
      <c r="F48" s="466"/>
      <c r="G48" s="466"/>
      <c r="H48" s="466"/>
      <c r="I48" s="452"/>
      <c r="J48" s="449"/>
      <c r="K48" s="449"/>
      <c r="L48" s="446"/>
      <c r="M48" s="446"/>
      <c r="N48" s="446"/>
      <c r="O48" s="446"/>
      <c r="P48" s="446"/>
    </row>
    <row r="49" spans="1:16" s="6" customFormat="1" ht="12.75" customHeight="1">
      <c r="A49" s="446" t="s">
        <v>411</v>
      </c>
      <c r="B49" s="446"/>
      <c r="C49" s="446"/>
      <c r="D49" s="446"/>
      <c r="E49" s="446"/>
      <c r="F49" s="466"/>
      <c r="G49" s="466"/>
      <c r="H49" s="466"/>
      <c r="I49" s="452"/>
      <c r="J49" s="449"/>
      <c r="K49" s="449"/>
      <c r="L49" s="446"/>
      <c r="M49" s="446"/>
      <c r="N49" s="446"/>
      <c r="O49" s="446"/>
      <c r="P49" s="446"/>
    </row>
    <row r="50" spans="1:16" s="6" customFormat="1" ht="12.75" customHeight="1">
      <c r="A50" s="446" t="s">
        <v>537</v>
      </c>
      <c r="B50" s="446"/>
      <c r="C50" s="446"/>
      <c r="D50" s="446"/>
      <c r="E50" s="446"/>
      <c r="F50" s="466"/>
      <c r="G50" s="466"/>
      <c r="H50" s="466"/>
      <c r="I50" s="452"/>
      <c r="J50" s="449"/>
      <c r="K50" s="449"/>
      <c r="L50" s="446"/>
      <c r="M50" s="446"/>
      <c r="N50" s="446"/>
      <c r="O50" s="446"/>
      <c r="P50" s="446"/>
    </row>
    <row r="51" spans="1:16" ht="12" customHeight="1">
      <c r="A51" s="470" t="s">
        <v>538</v>
      </c>
      <c r="B51" s="451"/>
      <c r="C51" s="451"/>
      <c r="D51" s="449"/>
      <c r="E51" s="449"/>
      <c r="F51" s="452"/>
      <c r="G51" s="452"/>
      <c r="H51" s="452"/>
      <c r="I51" s="452"/>
      <c r="J51" s="449"/>
      <c r="K51" s="449"/>
      <c r="L51" s="449"/>
      <c r="M51" s="449"/>
      <c r="N51" s="449"/>
      <c r="O51" s="449"/>
      <c r="P51" s="449"/>
    </row>
    <row r="52" spans="1:16" ht="12" customHeight="1">
      <c r="A52" s="470" t="s">
        <v>536</v>
      </c>
      <c r="B52" s="451"/>
      <c r="C52" s="451"/>
      <c r="D52" s="449"/>
      <c r="E52" s="449"/>
      <c r="F52" s="452"/>
      <c r="G52" s="452"/>
      <c r="H52" s="452"/>
      <c r="I52" s="452"/>
      <c r="J52" s="449"/>
      <c r="K52" s="449"/>
      <c r="L52" s="449"/>
      <c r="M52" s="449"/>
      <c r="N52" s="449"/>
      <c r="O52" s="449"/>
      <c r="P52" s="449"/>
    </row>
    <row r="53" spans="1:11" ht="12" customHeight="1">
      <c r="A53" s="450"/>
      <c r="B53" s="451"/>
      <c r="C53" s="451"/>
      <c r="D53" s="449"/>
      <c r="E53" s="449"/>
      <c r="F53" s="452"/>
      <c r="G53" s="452"/>
      <c r="H53" s="452"/>
      <c r="I53" s="452"/>
      <c r="J53" s="449"/>
      <c r="K53" s="445"/>
    </row>
    <row r="54" spans="1:11" ht="12" customHeight="1">
      <c r="A54" s="450"/>
      <c r="B54" s="451"/>
      <c r="C54" s="451"/>
      <c r="D54" s="449"/>
      <c r="E54" s="449"/>
      <c r="F54" s="452"/>
      <c r="G54" s="452"/>
      <c r="H54" s="452"/>
      <c r="I54" s="452"/>
      <c r="J54" s="449"/>
      <c r="K54" s="445"/>
    </row>
    <row r="55" spans="1:11" ht="12" customHeight="1">
      <c r="A55" s="450"/>
      <c r="B55" s="451"/>
      <c r="C55" s="451"/>
      <c r="D55" s="449"/>
      <c r="E55" s="449"/>
      <c r="F55" s="452"/>
      <c r="G55" s="452"/>
      <c r="H55" s="452"/>
      <c r="I55" s="452"/>
      <c r="J55" s="449"/>
      <c r="K55" s="445"/>
    </row>
    <row r="56" spans="1:11" ht="12" customHeight="1">
      <c r="A56" s="450"/>
      <c r="B56" s="451"/>
      <c r="C56" s="451"/>
      <c r="D56" s="449"/>
      <c r="E56" s="449"/>
      <c r="F56" s="452"/>
      <c r="G56" s="452"/>
      <c r="H56" s="452"/>
      <c r="I56" s="452"/>
      <c r="J56" s="449"/>
      <c r="K56" s="445"/>
    </row>
    <row r="57" spans="1:11" ht="12" customHeight="1">
      <c r="A57" s="450"/>
      <c r="B57" s="451"/>
      <c r="C57" s="451"/>
      <c r="D57" s="450"/>
      <c r="E57" s="449"/>
      <c r="F57" s="452"/>
      <c r="G57" s="452"/>
      <c r="H57" s="452"/>
      <c r="I57" s="452"/>
      <c r="J57" s="449"/>
      <c r="K57" s="445"/>
    </row>
    <row r="58" spans="1:11" ht="12" customHeight="1">
      <c r="A58" s="448"/>
      <c r="B58" s="449"/>
      <c r="C58" s="449"/>
      <c r="D58" s="449"/>
      <c r="E58" s="449"/>
      <c r="F58" s="452"/>
      <c r="G58" s="452"/>
      <c r="H58" s="452"/>
      <c r="I58" s="452"/>
      <c r="J58" s="449"/>
      <c r="K58" s="445"/>
    </row>
    <row r="59" spans="1:11" ht="12" customHeight="1">
      <c r="A59" s="448"/>
      <c r="B59" s="449"/>
      <c r="C59" s="449"/>
      <c r="D59" s="449"/>
      <c r="E59" s="449"/>
      <c r="F59" s="452"/>
      <c r="G59" s="452"/>
      <c r="H59" s="452"/>
      <c r="I59" s="452"/>
      <c r="J59" s="449"/>
      <c r="K59" s="445"/>
    </row>
    <row r="60" spans="1:11" ht="12" customHeight="1">
      <c r="A60" s="448"/>
      <c r="B60" s="449"/>
      <c r="C60" s="449"/>
      <c r="D60" s="449"/>
      <c r="E60" s="449"/>
      <c r="F60" s="452"/>
      <c r="G60" s="452"/>
      <c r="H60" s="452"/>
      <c r="I60" s="452"/>
      <c r="J60" s="449"/>
      <c r="K60" s="445"/>
    </row>
    <row r="61" spans="1:11" ht="12" customHeight="1">
      <c r="A61" s="448"/>
      <c r="B61" s="449"/>
      <c r="C61" s="449"/>
      <c r="D61" s="449"/>
      <c r="E61" s="449"/>
      <c r="F61" s="452"/>
      <c r="G61" s="452"/>
      <c r="H61" s="452"/>
      <c r="I61" s="452"/>
      <c r="J61" s="449"/>
      <c r="K61" s="445"/>
    </row>
    <row r="62" spans="3:10" ht="12.75">
      <c r="C62" s="129"/>
      <c r="D62" s="129"/>
      <c r="E62" s="129"/>
      <c r="F62" s="129"/>
      <c r="G62" s="129"/>
      <c r="H62" s="129"/>
      <c r="I62" s="129"/>
      <c r="J62" s="129"/>
    </row>
    <row r="63" spans="1:10" ht="12.75">
      <c r="A63" s="468"/>
      <c r="C63" s="129"/>
      <c r="D63" s="129"/>
      <c r="E63" s="129"/>
      <c r="F63" s="129"/>
      <c r="G63" s="129"/>
      <c r="H63" s="129"/>
      <c r="I63" s="129"/>
      <c r="J63" s="129"/>
    </row>
    <row r="64" spans="3:10" ht="12.75">
      <c r="C64" s="129"/>
      <c r="D64" s="129"/>
      <c r="E64" s="129"/>
      <c r="F64" s="129"/>
      <c r="G64" s="129"/>
      <c r="H64" s="129"/>
      <c r="I64" s="129"/>
      <c r="J64" s="129"/>
    </row>
    <row r="65" spans="3:10" ht="12.75">
      <c r="C65" s="129"/>
      <c r="D65" s="129"/>
      <c r="E65" s="129"/>
      <c r="F65" s="129"/>
      <c r="G65" s="129"/>
      <c r="H65" s="129"/>
      <c r="I65" s="129"/>
      <c r="J65" s="129"/>
    </row>
    <row r="66" spans="1:10" ht="12.75">
      <c r="A66" s="468"/>
      <c r="C66" s="129"/>
      <c r="D66" s="129"/>
      <c r="E66" s="129"/>
      <c r="F66" s="129"/>
      <c r="G66" s="129"/>
      <c r="H66" s="129"/>
      <c r="I66" s="129"/>
      <c r="J66" s="129"/>
    </row>
    <row r="67" spans="3:10" ht="12.75">
      <c r="C67" s="129"/>
      <c r="D67" s="129"/>
      <c r="E67" s="129"/>
      <c r="F67" s="129"/>
      <c r="G67" s="129"/>
      <c r="H67" s="129"/>
      <c r="I67" s="129"/>
      <c r="J67" s="129"/>
    </row>
    <row r="68" spans="3:10" ht="12.75">
      <c r="C68" s="129"/>
      <c r="D68" s="129"/>
      <c r="E68" s="129"/>
      <c r="F68" s="129"/>
      <c r="G68" s="129"/>
      <c r="H68" s="129"/>
      <c r="I68" s="129"/>
      <c r="J68" s="129"/>
    </row>
    <row r="69" spans="1:10" ht="12.75">
      <c r="A69" s="468"/>
      <c r="C69" s="129"/>
      <c r="D69" s="129"/>
      <c r="E69" s="129"/>
      <c r="F69" s="129"/>
      <c r="G69" s="129"/>
      <c r="H69" s="129"/>
      <c r="I69" s="129"/>
      <c r="J69" s="129"/>
    </row>
    <row r="70" spans="3:10" ht="12.75">
      <c r="C70" s="129"/>
      <c r="D70" s="129"/>
      <c r="E70" s="129"/>
      <c r="F70" s="129"/>
      <c r="G70" s="129"/>
      <c r="H70" s="129"/>
      <c r="I70" s="129"/>
      <c r="J70" s="129"/>
    </row>
    <row r="71" spans="3:10" ht="12.75">
      <c r="C71" s="129"/>
      <c r="D71" s="129"/>
      <c r="E71" s="129"/>
      <c r="F71" s="129"/>
      <c r="G71" s="129"/>
      <c r="H71" s="129"/>
      <c r="I71" s="129"/>
      <c r="J71" s="129"/>
    </row>
    <row r="72" spans="3:10" ht="12.75">
      <c r="C72" s="129"/>
      <c r="D72" s="129"/>
      <c r="E72" s="129"/>
      <c r="F72" s="129"/>
      <c r="G72" s="129"/>
      <c r="H72" s="129"/>
      <c r="I72" s="129"/>
      <c r="J72" s="129"/>
    </row>
    <row r="73" spans="3:10" ht="12.75">
      <c r="C73" s="129"/>
      <c r="D73" s="129"/>
      <c r="E73" s="129"/>
      <c r="F73" s="129"/>
      <c r="G73" s="129"/>
      <c r="H73" s="129"/>
      <c r="I73" s="129"/>
      <c r="J73" s="129"/>
    </row>
    <row r="74" spans="3:10" ht="12.75">
      <c r="C74" s="129"/>
      <c r="D74" s="129"/>
      <c r="E74" s="129"/>
      <c r="F74" s="129"/>
      <c r="G74" s="129"/>
      <c r="H74" s="129"/>
      <c r="I74" s="129"/>
      <c r="J74" s="129"/>
    </row>
    <row r="75" spans="3:10" ht="12.75">
      <c r="C75" s="129"/>
      <c r="D75" s="129"/>
      <c r="E75" s="129"/>
      <c r="F75" s="129"/>
      <c r="G75" s="129"/>
      <c r="H75" s="129"/>
      <c r="I75" s="129"/>
      <c r="J75" s="129"/>
    </row>
    <row r="76" spans="3:10" ht="12.75">
      <c r="C76" s="129"/>
      <c r="D76" s="129"/>
      <c r="E76" s="129"/>
      <c r="F76" s="129"/>
      <c r="G76" s="129"/>
      <c r="H76" s="129"/>
      <c r="I76" s="129"/>
      <c r="J76" s="129"/>
    </row>
    <row r="77" spans="3:10" ht="12.75">
      <c r="C77" s="129"/>
      <c r="D77" s="129"/>
      <c r="E77" s="129"/>
      <c r="F77" s="129"/>
      <c r="G77" s="129"/>
      <c r="H77" s="129"/>
      <c r="I77" s="129"/>
      <c r="J77" s="129"/>
    </row>
    <row r="78" spans="3:10" ht="12.75">
      <c r="C78" s="129"/>
      <c r="D78" s="129"/>
      <c r="E78" s="129"/>
      <c r="F78" s="129"/>
      <c r="G78" s="129"/>
      <c r="H78" s="129"/>
      <c r="I78" s="129"/>
      <c r="J78" s="129"/>
    </row>
    <row r="79" spans="3:10" ht="12.75">
      <c r="C79" s="129"/>
      <c r="D79" s="129"/>
      <c r="E79" s="129"/>
      <c r="F79" s="129"/>
      <c r="G79" s="129"/>
      <c r="H79" s="129"/>
      <c r="I79" s="129"/>
      <c r="J79" s="129"/>
    </row>
    <row r="80" spans="3:10" ht="12.75">
      <c r="C80" s="129"/>
      <c r="D80" s="129"/>
      <c r="E80" s="129"/>
      <c r="F80" s="129"/>
      <c r="G80" s="129"/>
      <c r="H80" s="129"/>
      <c r="I80" s="129"/>
      <c r="J80" s="129"/>
    </row>
    <row r="81" spans="3:10" ht="12.75">
      <c r="C81" s="129"/>
      <c r="D81" s="129"/>
      <c r="E81" s="129"/>
      <c r="F81" s="129"/>
      <c r="G81" s="129"/>
      <c r="H81" s="129"/>
      <c r="I81" s="129"/>
      <c r="J81" s="129"/>
    </row>
    <row r="82" spans="3:10" ht="12.75">
      <c r="C82" s="129"/>
      <c r="D82" s="129"/>
      <c r="E82" s="129"/>
      <c r="F82" s="129"/>
      <c r="G82" s="129"/>
      <c r="H82" s="129"/>
      <c r="I82" s="129"/>
      <c r="J82" s="129"/>
    </row>
    <row r="83" spans="3:10" ht="12.75">
      <c r="C83" s="129"/>
      <c r="D83" s="129"/>
      <c r="E83" s="129"/>
      <c r="F83" s="129"/>
      <c r="G83" s="129"/>
      <c r="H83" s="129"/>
      <c r="I83" s="129"/>
      <c r="J83" s="129"/>
    </row>
    <row r="84" spans="3:10" ht="12.75">
      <c r="C84" s="129"/>
      <c r="D84" s="129"/>
      <c r="E84" s="129"/>
      <c r="F84" s="129"/>
      <c r="G84" s="129"/>
      <c r="H84" s="129"/>
      <c r="I84" s="129"/>
      <c r="J84" s="129"/>
    </row>
    <row r="85" spans="3:10" ht="12.75">
      <c r="C85" s="129"/>
      <c r="D85" s="129"/>
      <c r="E85" s="129"/>
      <c r="F85" s="129"/>
      <c r="G85" s="129"/>
      <c r="H85" s="129"/>
      <c r="I85" s="129"/>
      <c r="J85" s="129"/>
    </row>
    <row r="86" spans="3:10" ht="12.75">
      <c r="C86" s="129"/>
      <c r="D86" s="129"/>
      <c r="E86" s="129"/>
      <c r="F86" s="129"/>
      <c r="G86" s="129"/>
      <c r="H86" s="129"/>
      <c r="I86" s="129"/>
      <c r="J86" s="129"/>
    </row>
    <row r="87" spans="3:10" ht="12.75">
      <c r="C87" s="129"/>
      <c r="D87" s="129"/>
      <c r="E87" s="129"/>
      <c r="F87" s="129"/>
      <c r="G87" s="129"/>
      <c r="H87" s="129"/>
      <c r="I87" s="129"/>
      <c r="J87" s="129"/>
    </row>
    <row r="88" spans="3:10" ht="12.75">
      <c r="C88" s="129"/>
      <c r="D88" s="129"/>
      <c r="E88" s="129"/>
      <c r="F88" s="129"/>
      <c r="G88" s="129"/>
      <c r="H88" s="129"/>
      <c r="I88" s="129"/>
      <c r="J88" s="129"/>
    </row>
    <row r="89" spans="3:10" ht="12.75">
      <c r="C89" s="129"/>
      <c r="D89" s="129"/>
      <c r="E89" s="129"/>
      <c r="F89" s="129"/>
      <c r="G89" s="129"/>
      <c r="H89" s="129"/>
      <c r="I89" s="129"/>
      <c r="J89" s="129"/>
    </row>
    <row r="90" spans="3:10" ht="12.75">
      <c r="C90" s="129"/>
      <c r="D90" s="129"/>
      <c r="E90" s="129"/>
      <c r="F90" s="129"/>
      <c r="G90" s="129"/>
      <c r="H90" s="129"/>
      <c r="I90" s="129"/>
      <c r="J90" s="129"/>
    </row>
    <row r="91" spans="3:10" ht="12.75">
      <c r="C91" s="129"/>
      <c r="D91" s="129"/>
      <c r="E91" s="129"/>
      <c r="F91" s="129"/>
      <c r="G91" s="129"/>
      <c r="H91" s="129"/>
      <c r="I91" s="129"/>
      <c r="J91" s="129"/>
    </row>
    <row r="92" spans="3:10" ht="12.75">
      <c r="C92" s="129"/>
      <c r="D92" s="129"/>
      <c r="E92" s="129"/>
      <c r="F92" s="129"/>
      <c r="G92" s="129"/>
      <c r="H92" s="129"/>
      <c r="I92" s="129"/>
      <c r="J92" s="129"/>
    </row>
    <row r="93" spans="3:10" ht="12.75">
      <c r="C93" s="129"/>
      <c r="D93" s="129"/>
      <c r="E93" s="129"/>
      <c r="F93" s="129"/>
      <c r="G93" s="129"/>
      <c r="H93" s="129"/>
      <c r="I93" s="129"/>
      <c r="J93" s="129"/>
    </row>
    <row r="94" spans="3:10" ht="12.75">
      <c r="C94" s="129"/>
      <c r="D94" s="129"/>
      <c r="E94" s="129"/>
      <c r="F94" s="129"/>
      <c r="G94" s="129"/>
      <c r="H94" s="129"/>
      <c r="I94" s="129"/>
      <c r="J94" s="129"/>
    </row>
    <row r="95" spans="3:10" ht="12.75">
      <c r="C95" s="129"/>
      <c r="D95" s="129"/>
      <c r="E95" s="129"/>
      <c r="F95" s="129"/>
      <c r="G95" s="129"/>
      <c r="H95" s="129"/>
      <c r="I95" s="129"/>
      <c r="J95" s="129"/>
    </row>
    <row r="96" spans="3:10" ht="12.75">
      <c r="C96" s="129"/>
      <c r="D96" s="129"/>
      <c r="E96" s="129"/>
      <c r="F96" s="129"/>
      <c r="G96" s="129"/>
      <c r="H96" s="129"/>
      <c r="I96" s="129"/>
      <c r="J96" s="129"/>
    </row>
    <row r="97" spans="3:10" ht="12.75">
      <c r="C97" s="129"/>
      <c r="D97" s="129"/>
      <c r="E97" s="129"/>
      <c r="F97" s="129"/>
      <c r="G97" s="129"/>
      <c r="H97" s="129"/>
      <c r="I97" s="129"/>
      <c r="J97" s="129"/>
    </row>
    <row r="98" spans="3:10" ht="12.75">
      <c r="C98" s="129"/>
      <c r="D98" s="129"/>
      <c r="E98" s="129"/>
      <c r="F98" s="129"/>
      <c r="G98" s="129"/>
      <c r="H98" s="129"/>
      <c r="I98" s="129"/>
      <c r="J98" s="129"/>
    </row>
    <row r="99" spans="3:10" ht="12.75">
      <c r="C99" s="129"/>
      <c r="D99" s="129"/>
      <c r="E99" s="129"/>
      <c r="F99" s="129"/>
      <c r="G99" s="129"/>
      <c r="H99" s="129"/>
      <c r="I99" s="129"/>
      <c r="J99" s="129"/>
    </row>
    <row r="100" spans="3:10" ht="12.75">
      <c r="C100" s="129"/>
      <c r="D100" s="129"/>
      <c r="E100" s="129"/>
      <c r="F100" s="129"/>
      <c r="G100" s="129"/>
      <c r="H100" s="129"/>
      <c r="I100" s="129"/>
      <c r="J100" s="129"/>
    </row>
    <row r="101" spans="3:10" ht="12.75">
      <c r="C101" s="129"/>
      <c r="D101" s="129"/>
      <c r="E101" s="129"/>
      <c r="F101" s="129"/>
      <c r="G101" s="129"/>
      <c r="H101" s="129"/>
      <c r="I101" s="129"/>
      <c r="J101" s="129"/>
    </row>
    <row r="102" spans="3:10" ht="12.75">
      <c r="C102" s="129"/>
      <c r="D102" s="129"/>
      <c r="E102" s="129"/>
      <c r="F102" s="129"/>
      <c r="G102" s="129"/>
      <c r="H102" s="129"/>
      <c r="I102" s="129"/>
      <c r="J102" s="129"/>
    </row>
    <row r="103" spans="3:10" ht="12.75">
      <c r="C103" s="129"/>
      <c r="D103" s="129"/>
      <c r="E103" s="129"/>
      <c r="F103" s="129"/>
      <c r="G103" s="129"/>
      <c r="H103" s="129"/>
      <c r="I103" s="129"/>
      <c r="J103" s="129"/>
    </row>
    <row r="104" spans="3:10" ht="12.75">
      <c r="C104" s="129"/>
      <c r="D104" s="129"/>
      <c r="E104" s="129"/>
      <c r="F104" s="129"/>
      <c r="G104" s="129"/>
      <c r="H104" s="129"/>
      <c r="I104" s="129"/>
      <c r="J104" s="129"/>
    </row>
    <row r="105" spans="3:10" ht="12.75">
      <c r="C105" s="129"/>
      <c r="D105" s="129"/>
      <c r="E105" s="129"/>
      <c r="F105" s="129"/>
      <c r="G105" s="129"/>
      <c r="H105" s="129"/>
      <c r="I105" s="129"/>
      <c r="J105" s="129"/>
    </row>
    <row r="106" spans="3:10" ht="12.75">
      <c r="C106" s="129"/>
      <c r="D106" s="129"/>
      <c r="E106" s="129"/>
      <c r="F106" s="129"/>
      <c r="G106" s="129"/>
      <c r="H106" s="129"/>
      <c r="I106" s="129"/>
      <c r="J106" s="129"/>
    </row>
    <row r="107" spans="3:10" ht="12.75">
      <c r="C107" s="129"/>
      <c r="D107" s="129"/>
      <c r="E107" s="129"/>
      <c r="F107" s="129"/>
      <c r="G107" s="129"/>
      <c r="H107" s="129"/>
      <c r="I107" s="129"/>
      <c r="J107" s="129"/>
    </row>
    <row r="108" spans="3:10" ht="12.75">
      <c r="C108" s="129"/>
      <c r="D108" s="129"/>
      <c r="E108" s="129"/>
      <c r="F108" s="129"/>
      <c r="G108" s="129"/>
      <c r="H108" s="129"/>
      <c r="I108" s="129"/>
      <c r="J108" s="129"/>
    </row>
    <row r="109" spans="3:10" ht="12.75">
      <c r="C109" s="129"/>
      <c r="D109" s="129"/>
      <c r="E109" s="129"/>
      <c r="F109" s="129"/>
      <c r="G109" s="129"/>
      <c r="H109" s="129"/>
      <c r="I109" s="129"/>
      <c r="J109" s="129"/>
    </row>
    <row r="110" spans="3:10" ht="12.75">
      <c r="C110" s="129"/>
      <c r="D110" s="129"/>
      <c r="E110" s="129"/>
      <c r="F110" s="129"/>
      <c r="G110" s="129"/>
      <c r="H110" s="129"/>
      <c r="I110" s="129"/>
      <c r="J110" s="129"/>
    </row>
    <row r="111" spans="3:10" ht="12.75">
      <c r="C111" s="129"/>
      <c r="D111" s="129"/>
      <c r="E111" s="129"/>
      <c r="F111" s="129"/>
      <c r="G111" s="129"/>
      <c r="H111" s="129"/>
      <c r="I111" s="129"/>
      <c r="J111" s="129"/>
    </row>
    <row r="112" spans="3:10" ht="12.75">
      <c r="C112" s="129"/>
      <c r="D112" s="129"/>
      <c r="E112" s="129"/>
      <c r="F112" s="129"/>
      <c r="G112" s="129"/>
      <c r="H112" s="129"/>
      <c r="I112" s="129"/>
      <c r="J112" s="129"/>
    </row>
    <row r="113" spans="3:10" ht="12.75">
      <c r="C113" s="129"/>
      <c r="D113" s="129"/>
      <c r="E113" s="129"/>
      <c r="F113" s="129"/>
      <c r="G113" s="129"/>
      <c r="H113" s="129"/>
      <c r="I113" s="129"/>
      <c r="J113" s="129"/>
    </row>
    <row r="114" spans="3:10" ht="12.75">
      <c r="C114" s="129"/>
      <c r="D114" s="129"/>
      <c r="E114" s="129"/>
      <c r="F114" s="129"/>
      <c r="G114" s="129"/>
      <c r="H114" s="129"/>
      <c r="I114" s="129"/>
      <c r="J114" s="129"/>
    </row>
    <row r="115" spans="3:10" ht="12.75">
      <c r="C115" s="129"/>
      <c r="D115" s="129"/>
      <c r="E115" s="129"/>
      <c r="F115" s="129"/>
      <c r="G115" s="129"/>
      <c r="H115" s="129"/>
      <c r="I115" s="129"/>
      <c r="J115" s="129"/>
    </row>
    <row r="116" spans="3:10" ht="12.75">
      <c r="C116" s="129"/>
      <c r="D116" s="129"/>
      <c r="E116" s="129"/>
      <c r="F116" s="129"/>
      <c r="G116" s="129"/>
      <c r="H116" s="129"/>
      <c r="I116" s="129"/>
      <c r="J116" s="129"/>
    </row>
    <row r="117" spans="3:10" ht="12.75">
      <c r="C117" s="129"/>
      <c r="D117" s="129"/>
      <c r="E117" s="129"/>
      <c r="F117" s="129"/>
      <c r="G117" s="129"/>
      <c r="H117" s="129"/>
      <c r="I117" s="129"/>
      <c r="J117" s="129"/>
    </row>
    <row r="118" spans="3:10" ht="12.75">
      <c r="C118" s="129"/>
      <c r="D118" s="129"/>
      <c r="E118" s="129"/>
      <c r="F118" s="129"/>
      <c r="G118" s="129"/>
      <c r="H118" s="129"/>
      <c r="I118" s="129"/>
      <c r="J118" s="129"/>
    </row>
    <row r="119" spans="3:10" ht="12.75">
      <c r="C119" s="129"/>
      <c r="D119" s="129"/>
      <c r="E119" s="129"/>
      <c r="F119" s="129"/>
      <c r="G119" s="129"/>
      <c r="H119" s="129"/>
      <c r="I119" s="129"/>
      <c r="J119" s="129"/>
    </row>
    <row r="120" spans="3:10" ht="12.75">
      <c r="C120" s="129"/>
      <c r="D120" s="129"/>
      <c r="E120" s="129"/>
      <c r="F120" s="129"/>
      <c r="G120" s="129"/>
      <c r="H120" s="129"/>
      <c r="I120" s="129"/>
      <c r="J120" s="129"/>
    </row>
    <row r="121" spans="3:10" ht="12.75">
      <c r="C121" s="129"/>
      <c r="D121" s="129"/>
      <c r="E121" s="129"/>
      <c r="F121" s="129"/>
      <c r="G121" s="129"/>
      <c r="H121" s="129"/>
      <c r="I121" s="129"/>
      <c r="J121" s="129"/>
    </row>
    <row r="122" spans="3:10" ht="12.75">
      <c r="C122" s="129"/>
      <c r="D122" s="129"/>
      <c r="E122" s="129"/>
      <c r="F122" s="129"/>
      <c r="G122" s="129"/>
      <c r="H122" s="129"/>
      <c r="I122" s="129"/>
      <c r="J122" s="129"/>
    </row>
    <row r="123" spans="3:10" ht="12.75">
      <c r="C123" s="129"/>
      <c r="D123" s="129"/>
      <c r="E123" s="129"/>
      <c r="F123" s="129"/>
      <c r="G123" s="129"/>
      <c r="H123" s="129"/>
      <c r="I123" s="129"/>
      <c r="J123" s="129"/>
    </row>
    <row r="124" spans="3:10" ht="12.75">
      <c r="C124" s="129"/>
      <c r="D124" s="129"/>
      <c r="E124" s="129"/>
      <c r="F124" s="129"/>
      <c r="G124" s="129"/>
      <c r="H124" s="129"/>
      <c r="I124" s="129"/>
      <c r="J124" s="129"/>
    </row>
    <row r="125" spans="3:10" ht="12.75">
      <c r="C125" s="129"/>
      <c r="D125" s="129"/>
      <c r="E125" s="129"/>
      <c r="F125" s="129"/>
      <c r="G125" s="129"/>
      <c r="H125" s="129"/>
      <c r="I125" s="129"/>
      <c r="J125" s="129"/>
    </row>
    <row r="126" spans="3:10" ht="12.75">
      <c r="C126" s="129"/>
      <c r="D126" s="129"/>
      <c r="E126" s="129"/>
      <c r="F126" s="129"/>
      <c r="G126" s="129"/>
      <c r="H126" s="129"/>
      <c r="I126" s="129"/>
      <c r="J126" s="129"/>
    </row>
    <row r="127" spans="3:10" ht="12.75">
      <c r="C127" s="129"/>
      <c r="D127" s="129"/>
      <c r="E127" s="129"/>
      <c r="F127" s="129"/>
      <c r="G127" s="129"/>
      <c r="H127" s="129"/>
      <c r="I127" s="129"/>
      <c r="J127" s="129"/>
    </row>
    <row r="128" spans="3:10" ht="12.75">
      <c r="C128" s="129"/>
      <c r="D128" s="129"/>
      <c r="E128" s="129"/>
      <c r="F128" s="129"/>
      <c r="G128" s="129"/>
      <c r="H128" s="129"/>
      <c r="I128" s="129"/>
      <c r="J128" s="129"/>
    </row>
    <row r="129" spans="3:10" ht="12.75">
      <c r="C129" s="129"/>
      <c r="D129" s="129"/>
      <c r="E129" s="129"/>
      <c r="F129" s="129"/>
      <c r="G129" s="129"/>
      <c r="H129" s="129"/>
      <c r="I129" s="129"/>
      <c r="J129" s="129"/>
    </row>
    <row r="130" spans="3:10" ht="12.75">
      <c r="C130" s="129"/>
      <c r="D130" s="129"/>
      <c r="E130" s="129"/>
      <c r="F130" s="129"/>
      <c r="G130" s="129"/>
      <c r="H130" s="129"/>
      <c r="I130" s="129"/>
      <c r="J130" s="129"/>
    </row>
    <row r="131" spans="3:10" ht="12.75">
      <c r="C131" s="129"/>
      <c r="D131" s="129"/>
      <c r="E131" s="129"/>
      <c r="F131" s="129"/>
      <c r="G131" s="129"/>
      <c r="H131" s="129"/>
      <c r="I131" s="129"/>
      <c r="J131" s="129"/>
    </row>
    <row r="132" spans="3:10" ht="12.75">
      <c r="C132" s="129"/>
      <c r="D132" s="129"/>
      <c r="E132" s="129"/>
      <c r="F132" s="129"/>
      <c r="G132" s="129"/>
      <c r="H132" s="129"/>
      <c r="I132" s="129"/>
      <c r="J132" s="129"/>
    </row>
    <row r="133" spans="3:10" ht="12.75">
      <c r="C133" s="129"/>
      <c r="D133" s="129"/>
      <c r="E133" s="129"/>
      <c r="F133" s="129"/>
      <c r="G133" s="129"/>
      <c r="H133" s="129"/>
      <c r="I133" s="129"/>
      <c r="J133" s="129"/>
    </row>
    <row r="134" spans="3:10" ht="12.75">
      <c r="C134" s="129"/>
      <c r="D134" s="129"/>
      <c r="E134" s="129"/>
      <c r="F134" s="129"/>
      <c r="G134" s="129"/>
      <c r="H134" s="129"/>
      <c r="I134" s="129"/>
      <c r="J134" s="129"/>
    </row>
    <row r="135" spans="3:10" ht="12.75">
      <c r="C135" s="129"/>
      <c r="D135" s="129"/>
      <c r="E135" s="129"/>
      <c r="F135" s="129"/>
      <c r="G135" s="129"/>
      <c r="H135" s="129"/>
      <c r="I135" s="129"/>
      <c r="J135" s="129"/>
    </row>
    <row r="136" spans="3:10" ht="12.75">
      <c r="C136" s="129"/>
      <c r="D136" s="129"/>
      <c r="E136" s="129"/>
      <c r="F136" s="129"/>
      <c r="G136" s="129"/>
      <c r="H136" s="129"/>
      <c r="I136" s="129"/>
      <c r="J136" s="129"/>
    </row>
    <row r="137" spans="3:10" ht="12.75">
      <c r="C137" s="129"/>
      <c r="D137" s="129"/>
      <c r="E137" s="129"/>
      <c r="F137" s="129"/>
      <c r="G137" s="129"/>
      <c r="H137" s="129"/>
      <c r="I137" s="129"/>
      <c r="J137" s="129"/>
    </row>
    <row r="138" spans="3:10" ht="12.75">
      <c r="C138" s="129"/>
      <c r="D138" s="129"/>
      <c r="E138" s="129"/>
      <c r="F138" s="129"/>
      <c r="G138" s="129"/>
      <c r="H138" s="129"/>
      <c r="I138" s="129"/>
      <c r="J138" s="129"/>
    </row>
    <row r="139" spans="3:10" ht="12.75">
      <c r="C139" s="129"/>
      <c r="D139" s="129"/>
      <c r="E139" s="129"/>
      <c r="F139" s="129"/>
      <c r="G139" s="129"/>
      <c r="H139" s="129"/>
      <c r="I139" s="129"/>
      <c r="J139" s="129"/>
    </row>
    <row r="140" spans="3:10" ht="12.75">
      <c r="C140" s="129"/>
      <c r="D140" s="129"/>
      <c r="E140" s="129"/>
      <c r="F140" s="129"/>
      <c r="G140" s="129"/>
      <c r="H140" s="129"/>
      <c r="I140" s="129"/>
      <c r="J140" s="129"/>
    </row>
    <row r="141" spans="3:10" ht="12.75">
      <c r="C141" s="129"/>
      <c r="D141" s="129"/>
      <c r="E141" s="129"/>
      <c r="F141" s="129"/>
      <c r="G141" s="129"/>
      <c r="H141" s="129"/>
      <c r="I141" s="129"/>
      <c r="J141" s="129"/>
    </row>
    <row r="142" spans="3:10" ht="12.75">
      <c r="C142" s="129"/>
      <c r="D142" s="129"/>
      <c r="E142" s="129"/>
      <c r="F142" s="129"/>
      <c r="G142" s="129"/>
      <c r="H142" s="129"/>
      <c r="I142" s="129"/>
      <c r="J142" s="129"/>
    </row>
    <row r="143" spans="3:10" ht="12.75">
      <c r="C143" s="129"/>
      <c r="D143" s="129"/>
      <c r="E143" s="129"/>
      <c r="F143" s="129"/>
      <c r="G143" s="129"/>
      <c r="H143" s="129"/>
      <c r="I143" s="129"/>
      <c r="J143" s="129"/>
    </row>
    <row r="144" spans="3:10" ht="12.75">
      <c r="C144" s="129"/>
      <c r="D144" s="129"/>
      <c r="E144" s="129"/>
      <c r="F144" s="129"/>
      <c r="G144" s="129"/>
      <c r="H144" s="129"/>
      <c r="I144" s="129"/>
      <c r="J144" s="129"/>
    </row>
    <row r="145" spans="3:10" ht="12.75">
      <c r="C145" s="129"/>
      <c r="D145" s="129"/>
      <c r="E145" s="129"/>
      <c r="F145" s="129"/>
      <c r="G145" s="129"/>
      <c r="H145" s="129"/>
      <c r="I145" s="129"/>
      <c r="J145" s="129"/>
    </row>
    <row r="146" spans="3:10" ht="12.75">
      <c r="C146" s="129"/>
      <c r="D146" s="129"/>
      <c r="E146" s="129"/>
      <c r="F146" s="129"/>
      <c r="G146" s="129"/>
      <c r="H146" s="129"/>
      <c r="I146" s="129"/>
      <c r="J146" s="129"/>
    </row>
    <row r="147" spans="3:10" ht="12.75">
      <c r="C147" s="129"/>
      <c r="D147" s="129"/>
      <c r="E147" s="129"/>
      <c r="F147" s="129"/>
      <c r="G147" s="129"/>
      <c r="H147" s="129"/>
      <c r="I147" s="129"/>
      <c r="J147" s="129"/>
    </row>
    <row r="148" spans="3:10" ht="12.75">
      <c r="C148" s="129"/>
      <c r="D148" s="129"/>
      <c r="E148" s="129"/>
      <c r="F148" s="129"/>
      <c r="G148" s="129"/>
      <c r="H148" s="129"/>
      <c r="I148" s="129"/>
      <c r="J148" s="129"/>
    </row>
    <row r="149" spans="3:10" ht="12.75">
      <c r="C149" s="129"/>
      <c r="D149" s="129"/>
      <c r="E149" s="129"/>
      <c r="F149" s="129"/>
      <c r="G149" s="129"/>
      <c r="H149" s="129"/>
      <c r="I149" s="129"/>
      <c r="J149" s="129"/>
    </row>
    <row r="150" spans="3:10" ht="12.75">
      <c r="C150" s="129"/>
      <c r="D150" s="129"/>
      <c r="E150" s="129"/>
      <c r="F150" s="129"/>
      <c r="G150" s="129"/>
      <c r="H150" s="129"/>
      <c r="I150" s="129"/>
      <c r="J150" s="129"/>
    </row>
    <row r="151" spans="3:10" ht="12.75">
      <c r="C151" s="129"/>
      <c r="D151" s="129"/>
      <c r="E151" s="129"/>
      <c r="F151" s="129"/>
      <c r="G151" s="129"/>
      <c r="H151" s="129"/>
      <c r="I151" s="129"/>
      <c r="J151" s="129"/>
    </row>
    <row r="152" spans="3:10" ht="12.75">
      <c r="C152" s="129"/>
      <c r="D152" s="129"/>
      <c r="E152" s="129"/>
      <c r="F152" s="129"/>
      <c r="G152" s="129"/>
      <c r="H152" s="129"/>
      <c r="I152" s="129"/>
      <c r="J152" s="129"/>
    </row>
    <row r="153" spans="3:10" ht="12.75">
      <c r="C153" s="129"/>
      <c r="D153" s="129"/>
      <c r="E153" s="129"/>
      <c r="F153" s="129"/>
      <c r="G153" s="129"/>
      <c r="H153" s="129"/>
      <c r="I153" s="129"/>
      <c r="J153" s="129"/>
    </row>
    <row r="154" spans="3:10" ht="12.75">
      <c r="C154" s="129"/>
      <c r="D154" s="129"/>
      <c r="E154" s="129"/>
      <c r="F154" s="129"/>
      <c r="G154" s="129"/>
      <c r="H154" s="129"/>
      <c r="I154" s="129"/>
      <c r="J154" s="129"/>
    </row>
    <row r="155" spans="3:10" ht="12.75">
      <c r="C155" s="129"/>
      <c r="D155" s="129"/>
      <c r="E155" s="129"/>
      <c r="F155" s="129"/>
      <c r="G155" s="129"/>
      <c r="H155" s="129"/>
      <c r="I155" s="129"/>
      <c r="J155" s="129"/>
    </row>
    <row r="156" spans="3:10" ht="12.75">
      <c r="C156" s="129"/>
      <c r="D156" s="129"/>
      <c r="E156" s="129"/>
      <c r="F156" s="129"/>
      <c r="G156" s="129"/>
      <c r="H156" s="129"/>
      <c r="I156" s="129"/>
      <c r="J156" s="129"/>
    </row>
    <row r="157" spans="3:10" ht="12.75">
      <c r="C157" s="129"/>
      <c r="D157" s="129"/>
      <c r="E157" s="129"/>
      <c r="F157" s="129"/>
      <c r="G157" s="129"/>
      <c r="H157" s="129"/>
      <c r="I157" s="129"/>
      <c r="J157" s="129"/>
    </row>
    <row r="158" spans="3:10" ht="12.75">
      <c r="C158" s="129"/>
      <c r="D158" s="129"/>
      <c r="E158" s="129"/>
      <c r="F158" s="129"/>
      <c r="G158" s="129"/>
      <c r="H158" s="129"/>
      <c r="I158" s="129"/>
      <c r="J158" s="129"/>
    </row>
    <row r="159" spans="3:10" ht="12.75">
      <c r="C159" s="129"/>
      <c r="D159" s="129"/>
      <c r="E159" s="129"/>
      <c r="F159" s="129"/>
      <c r="G159" s="129"/>
      <c r="H159" s="129"/>
      <c r="I159" s="129"/>
      <c r="J159" s="129"/>
    </row>
    <row r="160" spans="3:10" ht="12.75">
      <c r="C160" s="129"/>
      <c r="D160" s="129"/>
      <c r="E160" s="129"/>
      <c r="F160" s="129"/>
      <c r="G160" s="129"/>
      <c r="H160" s="129"/>
      <c r="I160" s="129"/>
      <c r="J160" s="129"/>
    </row>
    <row r="161" spans="3:10" ht="12.75">
      <c r="C161" s="129"/>
      <c r="D161" s="129"/>
      <c r="E161" s="129"/>
      <c r="F161" s="129"/>
      <c r="G161" s="129"/>
      <c r="H161" s="129"/>
      <c r="I161" s="129"/>
      <c r="J161" s="129"/>
    </row>
    <row r="162" spans="3:10" ht="12.75">
      <c r="C162" s="129"/>
      <c r="D162" s="129"/>
      <c r="E162" s="129"/>
      <c r="F162" s="129"/>
      <c r="G162" s="129"/>
      <c r="H162" s="129"/>
      <c r="I162" s="129"/>
      <c r="J162" s="129"/>
    </row>
    <row r="163" spans="3:10" ht="12.75">
      <c r="C163" s="129"/>
      <c r="D163" s="129"/>
      <c r="E163" s="129"/>
      <c r="F163" s="129"/>
      <c r="G163" s="129"/>
      <c r="H163" s="129"/>
      <c r="I163" s="129"/>
      <c r="J163" s="129"/>
    </row>
    <row r="164" spans="3:10" ht="12.75">
      <c r="C164" s="129"/>
      <c r="D164" s="129"/>
      <c r="E164" s="129"/>
      <c r="F164" s="129"/>
      <c r="G164" s="129"/>
      <c r="H164" s="129"/>
      <c r="I164" s="129"/>
      <c r="J164" s="129"/>
    </row>
    <row r="165" spans="3:10" ht="12.75">
      <c r="C165" s="129"/>
      <c r="D165" s="129"/>
      <c r="E165" s="129"/>
      <c r="F165" s="129"/>
      <c r="G165" s="129"/>
      <c r="H165" s="129"/>
      <c r="I165" s="129"/>
      <c r="J165" s="129"/>
    </row>
    <row r="166" spans="3:10" ht="12.75">
      <c r="C166" s="129"/>
      <c r="D166" s="129"/>
      <c r="E166" s="129"/>
      <c r="F166" s="129"/>
      <c r="G166" s="129"/>
      <c r="H166" s="129"/>
      <c r="I166" s="129"/>
      <c r="J166" s="129"/>
    </row>
    <row r="167" spans="3:10" ht="12.75">
      <c r="C167" s="129"/>
      <c r="D167" s="129"/>
      <c r="E167" s="129"/>
      <c r="F167" s="129"/>
      <c r="G167" s="129"/>
      <c r="H167" s="129"/>
      <c r="I167" s="129"/>
      <c r="J167" s="129"/>
    </row>
    <row r="168" spans="3:10" ht="12.75">
      <c r="C168" s="129"/>
      <c r="D168" s="129"/>
      <c r="E168" s="129"/>
      <c r="F168" s="129"/>
      <c r="G168" s="129"/>
      <c r="H168" s="129"/>
      <c r="I168" s="129"/>
      <c r="J168" s="129"/>
    </row>
    <row r="169" spans="3:10" ht="12.75">
      <c r="C169" s="129"/>
      <c r="D169" s="129"/>
      <c r="E169" s="129"/>
      <c r="F169" s="129"/>
      <c r="G169" s="129"/>
      <c r="H169" s="129"/>
      <c r="I169" s="129"/>
      <c r="J169" s="129"/>
    </row>
    <row r="170" spans="3:10" ht="12.75">
      <c r="C170" s="129"/>
      <c r="D170" s="129"/>
      <c r="E170" s="129"/>
      <c r="F170" s="129"/>
      <c r="G170" s="129"/>
      <c r="H170" s="129"/>
      <c r="I170" s="129"/>
      <c r="J170" s="129"/>
    </row>
    <row r="171" spans="3:10" ht="12.75">
      <c r="C171" s="129"/>
      <c r="D171" s="129"/>
      <c r="E171" s="129"/>
      <c r="F171" s="129"/>
      <c r="G171" s="129"/>
      <c r="H171" s="129"/>
      <c r="I171" s="129"/>
      <c r="J171" s="129"/>
    </row>
    <row r="172" spans="3:10" ht="12.75">
      <c r="C172" s="129"/>
      <c r="D172" s="129"/>
      <c r="E172" s="129"/>
      <c r="F172" s="129"/>
      <c r="G172" s="129"/>
      <c r="H172" s="129"/>
      <c r="I172" s="129"/>
      <c r="J172" s="129"/>
    </row>
    <row r="173" spans="3:10" ht="12.75">
      <c r="C173" s="129"/>
      <c r="D173" s="129"/>
      <c r="E173" s="129"/>
      <c r="F173" s="129"/>
      <c r="G173" s="129"/>
      <c r="H173" s="129"/>
      <c r="I173" s="129"/>
      <c r="J173" s="129"/>
    </row>
    <row r="174" spans="3:10" ht="12.75">
      <c r="C174" s="129"/>
      <c r="D174" s="129"/>
      <c r="E174" s="129"/>
      <c r="F174" s="129"/>
      <c r="G174" s="129"/>
      <c r="H174" s="129"/>
      <c r="I174" s="129"/>
      <c r="J174" s="129"/>
    </row>
    <row r="175" spans="3:10" ht="12.75">
      <c r="C175" s="129"/>
      <c r="D175" s="129"/>
      <c r="E175" s="129"/>
      <c r="F175" s="129"/>
      <c r="G175" s="129"/>
      <c r="H175" s="129"/>
      <c r="I175" s="129"/>
      <c r="J175" s="129"/>
    </row>
    <row r="176" spans="3:10" ht="12.75">
      <c r="C176" s="129"/>
      <c r="D176" s="129"/>
      <c r="E176" s="129"/>
      <c r="F176" s="129"/>
      <c r="G176" s="129"/>
      <c r="H176" s="129"/>
      <c r="I176" s="129"/>
      <c r="J176" s="129"/>
    </row>
    <row r="177" spans="3:10" ht="12.75">
      <c r="C177" s="129"/>
      <c r="D177" s="129"/>
      <c r="E177" s="129"/>
      <c r="F177" s="129"/>
      <c r="G177" s="129"/>
      <c r="H177" s="129"/>
      <c r="I177" s="129"/>
      <c r="J177" s="129"/>
    </row>
    <row r="178" spans="3:10" ht="12.75">
      <c r="C178" s="129"/>
      <c r="D178" s="129"/>
      <c r="E178" s="129"/>
      <c r="F178" s="129"/>
      <c r="G178" s="129"/>
      <c r="H178" s="129"/>
      <c r="I178" s="129"/>
      <c r="J178" s="129"/>
    </row>
    <row r="179" spans="3:10" ht="12.75">
      <c r="C179" s="129"/>
      <c r="D179" s="129"/>
      <c r="E179" s="129"/>
      <c r="F179" s="129"/>
      <c r="G179" s="129"/>
      <c r="H179" s="129"/>
      <c r="I179" s="129"/>
      <c r="J179" s="129"/>
    </row>
    <row r="180" spans="3:10" ht="12.75">
      <c r="C180" s="129"/>
      <c r="D180" s="129"/>
      <c r="E180" s="129"/>
      <c r="F180" s="129"/>
      <c r="G180" s="129"/>
      <c r="H180" s="129"/>
      <c r="I180" s="129"/>
      <c r="J180" s="129"/>
    </row>
    <row r="181" spans="3:10" ht="12.75">
      <c r="C181" s="129"/>
      <c r="D181" s="129"/>
      <c r="E181" s="129"/>
      <c r="F181" s="129"/>
      <c r="G181" s="129"/>
      <c r="H181" s="129"/>
      <c r="I181" s="129"/>
      <c r="J181" s="129"/>
    </row>
    <row r="182" spans="3:10" ht="12.75">
      <c r="C182" s="129"/>
      <c r="D182" s="129"/>
      <c r="E182" s="129"/>
      <c r="F182" s="129"/>
      <c r="G182" s="129"/>
      <c r="H182" s="129"/>
      <c r="I182" s="129"/>
      <c r="J182" s="129"/>
    </row>
    <row r="183" spans="3:10" ht="12.75">
      <c r="C183" s="129"/>
      <c r="D183" s="129"/>
      <c r="E183" s="129"/>
      <c r="F183" s="129"/>
      <c r="G183" s="129"/>
      <c r="H183" s="129"/>
      <c r="I183" s="129"/>
      <c r="J183" s="129"/>
    </row>
    <row r="184" spans="3:10" ht="12.75">
      <c r="C184" s="129"/>
      <c r="D184" s="129"/>
      <c r="E184" s="129"/>
      <c r="F184" s="129"/>
      <c r="G184" s="129"/>
      <c r="H184" s="129"/>
      <c r="I184" s="129"/>
      <c r="J184" s="129"/>
    </row>
    <row r="185" spans="3:10" ht="12.75">
      <c r="C185" s="129"/>
      <c r="D185" s="129"/>
      <c r="E185" s="129"/>
      <c r="F185" s="129"/>
      <c r="G185" s="129"/>
      <c r="H185" s="129"/>
      <c r="I185" s="129"/>
      <c r="J185" s="129"/>
    </row>
    <row r="186" spans="3:10" ht="12.75">
      <c r="C186" s="129"/>
      <c r="D186" s="129"/>
      <c r="E186" s="129"/>
      <c r="F186" s="129"/>
      <c r="G186" s="129"/>
      <c r="H186" s="129"/>
      <c r="I186" s="129"/>
      <c r="J186" s="129"/>
    </row>
    <row r="187" spans="3:10" ht="12.75">
      <c r="C187" s="129"/>
      <c r="D187" s="129"/>
      <c r="E187" s="129"/>
      <c r="F187" s="129"/>
      <c r="G187" s="129"/>
      <c r="H187" s="129"/>
      <c r="I187" s="129"/>
      <c r="J187" s="129"/>
    </row>
    <row r="188" spans="3:10" ht="12.75">
      <c r="C188" s="129"/>
      <c r="D188" s="129"/>
      <c r="E188" s="129"/>
      <c r="F188" s="129"/>
      <c r="G188" s="129"/>
      <c r="H188" s="129"/>
      <c r="I188" s="129"/>
      <c r="J188" s="129"/>
    </row>
    <row r="189" spans="3:10" ht="12.75">
      <c r="C189" s="129"/>
      <c r="D189" s="129"/>
      <c r="E189" s="129"/>
      <c r="F189" s="129"/>
      <c r="G189" s="129"/>
      <c r="H189" s="129"/>
      <c r="I189" s="129"/>
      <c r="J189" s="129"/>
    </row>
    <row r="190" spans="3:10" ht="12.75">
      <c r="C190" s="129"/>
      <c r="D190" s="129"/>
      <c r="E190" s="129"/>
      <c r="F190" s="129"/>
      <c r="G190" s="129"/>
      <c r="H190" s="129"/>
      <c r="I190" s="129"/>
      <c r="J190" s="129"/>
    </row>
    <row r="191" spans="3:10" ht="12.75">
      <c r="C191" s="129"/>
      <c r="D191" s="129"/>
      <c r="E191" s="129"/>
      <c r="F191" s="129"/>
      <c r="G191" s="129"/>
      <c r="H191" s="129"/>
      <c r="I191" s="129"/>
      <c r="J191" s="129"/>
    </row>
    <row r="192" spans="3:10" ht="12.75">
      <c r="C192" s="129"/>
      <c r="D192" s="129"/>
      <c r="E192" s="129"/>
      <c r="F192" s="129"/>
      <c r="G192" s="129"/>
      <c r="H192" s="129"/>
      <c r="I192" s="129"/>
      <c r="J192" s="129"/>
    </row>
    <row r="193" spans="3:10" ht="12.75">
      <c r="C193" s="129"/>
      <c r="D193" s="129"/>
      <c r="E193" s="129"/>
      <c r="F193" s="129"/>
      <c r="G193" s="129"/>
      <c r="H193" s="129"/>
      <c r="I193" s="129"/>
      <c r="J193" s="129"/>
    </row>
    <row r="194" spans="3:10" ht="12.75">
      <c r="C194" s="129"/>
      <c r="D194" s="129"/>
      <c r="E194" s="129"/>
      <c r="F194" s="129"/>
      <c r="G194" s="129"/>
      <c r="H194" s="129"/>
      <c r="I194" s="129"/>
      <c r="J194" s="129"/>
    </row>
    <row r="195" spans="3:10" ht="12.75">
      <c r="C195" s="129"/>
      <c r="D195" s="129"/>
      <c r="E195" s="129"/>
      <c r="F195" s="129"/>
      <c r="G195" s="129"/>
      <c r="H195" s="129"/>
      <c r="I195" s="129"/>
      <c r="J195" s="129"/>
    </row>
    <row r="196" spans="3:10" ht="12.75">
      <c r="C196" s="129"/>
      <c r="D196" s="129"/>
      <c r="E196" s="129"/>
      <c r="F196" s="129"/>
      <c r="G196" s="129"/>
      <c r="H196" s="129"/>
      <c r="I196" s="129"/>
      <c r="J196" s="129"/>
    </row>
    <row r="197" spans="3:10" ht="12.75">
      <c r="C197" s="129"/>
      <c r="D197" s="129"/>
      <c r="E197" s="129"/>
      <c r="F197" s="129"/>
      <c r="G197" s="129"/>
      <c r="H197" s="129"/>
      <c r="I197" s="129"/>
      <c r="J197" s="129"/>
    </row>
    <row r="198" spans="3:10" ht="12.75">
      <c r="C198" s="129"/>
      <c r="D198" s="129"/>
      <c r="E198" s="129"/>
      <c r="F198" s="129"/>
      <c r="G198" s="129"/>
      <c r="H198" s="129"/>
      <c r="I198" s="129"/>
      <c r="J198" s="129"/>
    </row>
    <row r="199" spans="3:10" ht="12.75">
      <c r="C199" s="129"/>
      <c r="D199" s="129"/>
      <c r="E199" s="129"/>
      <c r="F199" s="129"/>
      <c r="G199" s="129"/>
      <c r="H199" s="129"/>
      <c r="I199" s="129"/>
      <c r="J199" s="129"/>
    </row>
    <row r="200" spans="3:10" ht="12.75">
      <c r="C200" s="129"/>
      <c r="D200" s="129"/>
      <c r="E200" s="129"/>
      <c r="F200" s="129"/>
      <c r="G200" s="129"/>
      <c r="H200" s="129"/>
      <c r="I200" s="129"/>
      <c r="J200" s="129"/>
    </row>
    <row r="201" spans="3:10" ht="12.75">
      <c r="C201" s="129"/>
      <c r="D201" s="129"/>
      <c r="E201" s="129"/>
      <c r="F201" s="129"/>
      <c r="G201" s="129"/>
      <c r="H201" s="129"/>
      <c r="I201" s="129"/>
      <c r="J201" s="129"/>
    </row>
    <row r="202" spans="3:10" ht="12.75">
      <c r="C202" s="129"/>
      <c r="D202" s="129"/>
      <c r="E202" s="129"/>
      <c r="F202" s="129"/>
      <c r="G202" s="129"/>
      <c r="H202" s="129"/>
      <c r="I202" s="129"/>
      <c r="J202" s="129"/>
    </row>
    <row r="203" spans="3:10" ht="12.75">
      <c r="C203" s="129"/>
      <c r="D203" s="129"/>
      <c r="E203" s="129"/>
      <c r="F203" s="129"/>
      <c r="G203" s="129"/>
      <c r="H203" s="129"/>
      <c r="I203" s="129"/>
      <c r="J203" s="129"/>
    </row>
    <row r="204" spans="3:10" ht="12.75">
      <c r="C204" s="129"/>
      <c r="D204" s="129"/>
      <c r="E204" s="129"/>
      <c r="F204" s="129"/>
      <c r="G204" s="129"/>
      <c r="H204" s="129"/>
      <c r="I204" s="129"/>
      <c r="J204" s="129"/>
    </row>
  </sheetData>
  <mergeCells count="4">
    <mergeCell ref="L2:M2"/>
    <mergeCell ref="N2:O2"/>
    <mergeCell ref="L1:M1"/>
    <mergeCell ref="N1:O1"/>
  </mergeCells>
  <conditionalFormatting sqref="A30:A42 A18:A26 A44:A46 A28 A5 A7:A16">
    <cfRule type="expression" priority="1" dxfId="3" stopIfTrue="1">
      <formula>#REF!="YES"</formula>
    </cfRule>
  </conditionalFormatting>
  <printOptions horizontalCentered="1"/>
  <pageMargins left="0.5" right="0.5" top="1.5" bottom="0.5" header="0.5" footer="0.5"/>
  <pageSetup horizontalDpi="600" verticalDpi="600" orientation="landscape" r:id="rId1"/>
  <headerFooter alignWithMargins="0">
    <oddHeader>&amp;C&amp;"Times New Roman,Bold"TABLE 10
EXPOSURE POINT CONCENTRATIONS IN SOIL
HUMAN HEALTH RISK ASSESSMENT AND CLOSURE REPORT FOR GALLERIA NORTH-SCHOOL SITE SUB-AREA
BMI COMMON AREAS (EASTSIDE), CLARK COUNTY, NEVADA
(Page &amp;P of &amp;N)</oddHeader>
  </headerFooter>
</worksheet>
</file>

<file path=xl/worksheets/sheet4.xml><?xml version="1.0" encoding="utf-8"?>
<worksheet xmlns="http://schemas.openxmlformats.org/spreadsheetml/2006/main" xmlns:r="http://schemas.openxmlformats.org/officeDocument/2006/relationships">
  <dimension ref="A1:E51"/>
  <sheetViews>
    <sheetView showGridLines="0" workbookViewId="0" topLeftCell="A1">
      <selection activeCell="A1" sqref="A1"/>
    </sheetView>
  </sheetViews>
  <sheetFormatPr defaultColWidth="9.140625" defaultRowHeight="12.75" outlineLevelRow="1"/>
  <cols>
    <col min="1" max="1" width="61.8515625" style="30" customWidth="1"/>
    <col min="2" max="2" width="9.7109375" style="30" customWidth="1"/>
    <col min="3" max="3" width="8.7109375" style="30" customWidth="1"/>
    <col min="4" max="4" width="14.421875" style="30" customWidth="1"/>
    <col min="5" max="5" width="13.7109375" style="30" customWidth="1"/>
    <col min="6" max="16384" width="8.00390625" style="31" customWidth="1"/>
  </cols>
  <sheetData>
    <row r="1" spans="1:5" s="32" customFormat="1" ht="15.75" customHeight="1">
      <c r="A1" s="359" t="s">
        <v>207</v>
      </c>
      <c r="B1" s="359" t="s">
        <v>208</v>
      </c>
      <c r="C1" s="359" t="s">
        <v>209</v>
      </c>
      <c r="D1" s="359" t="s">
        <v>176</v>
      </c>
      <c r="E1" s="359" t="s">
        <v>210</v>
      </c>
    </row>
    <row r="2" spans="1:5" ht="15" customHeight="1">
      <c r="A2" s="404" t="s">
        <v>215</v>
      </c>
      <c r="B2" s="405" t="s">
        <v>171</v>
      </c>
      <c r="C2" s="406" t="s">
        <v>725</v>
      </c>
      <c r="D2" s="407"/>
      <c r="E2" s="403" t="s">
        <v>225</v>
      </c>
    </row>
    <row r="3" spans="1:5" ht="15" customHeight="1">
      <c r="A3" s="404" t="s">
        <v>729</v>
      </c>
      <c r="B3" s="405" t="s">
        <v>0</v>
      </c>
      <c r="C3" s="405">
        <v>0.2</v>
      </c>
      <c r="D3" s="405" t="s">
        <v>367</v>
      </c>
      <c r="E3" s="403" t="s">
        <v>773</v>
      </c>
    </row>
    <row r="4" spans="1:5" ht="15" customHeight="1">
      <c r="A4" s="404" t="s">
        <v>730</v>
      </c>
      <c r="B4" s="405" t="s">
        <v>1</v>
      </c>
      <c r="C4" s="405" t="s">
        <v>168</v>
      </c>
      <c r="D4" s="405" t="s">
        <v>367</v>
      </c>
      <c r="E4" s="403" t="s">
        <v>773</v>
      </c>
    </row>
    <row r="5" spans="1:5" ht="15" customHeight="1">
      <c r="A5" s="404" t="s">
        <v>774</v>
      </c>
      <c r="B5" s="405" t="s">
        <v>775</v>
      </c>
      <c r="C5" s="405">
        <v>0.3</v>
      </c>
      <c r="D5" s="405" t="s">
        <v>367</v>
      </c>
      <c r="E5" s="403" t="s">
        <v>773</v>
      </c>
    </row>
    <row r="6" spans="1:5" ht="15" customHeight="1">
      <c r="A6" s="404" t="s">
        <v>211</v>
      </c>
      <c r="B6" s="405" t="s">
        <v>368</v>
      </c>
      <c r="C6" s="405">
        <v>70</v>
      </c>
      <c r="D6" s="405" t="s">
        <v>212</v>
      </c>
      <c r="E6" s="403" t="s">
        <v>773</v>
      </c>
    </row>
    <row r="7" spans="1:5" ht="15" customHeight="1">
      <c r="A7" s="404" t="s">
        <v>823</v>
      </c>
      <c r="B7" s="405" t="s">
        <v>368</v>
      </c>
      <c r="C7" s="403">
        <f>C6*365*24</f>
        <v>613200</v>
      </c>
      <c r="D7" s="403" t="s">
        <v>824</v>
      </c>
      <c r="E7" s="403" t="s">
        <v>773</v>
      </c>
    </row>
    <row r="8" spans="1:5" ht="15" customHeight="1">
      <c r="A8" s="404" t="s">
        <v>833</v>
      </c>
      <c r="B8" s="405" t="s">
        <v>370</v>
      </c>
      <c r="C8" s="405">
        <v>25</v>
      </c>
      <c r="D8" s="405" t="s">
        <v>212</v>
      </c>
      <c r="E8" s="403" t="s">
        <v>773</v>
      </c>
    </row>
    <row r="9" spans="1:5" ht="15" customHeight="1">
      <c r="A9" s="404" t="s">
        <v>834</v>
      </c>
      <c r="B9" s="405" t="s">
        <v>370</v>
      </c>
      <c r="C9" s="405">
        <f>25*365*24</f>
        <v>219000</v>
      </c>
      <c r="D9" s="405" t="s">
        <v>824</v>
      </c>
      <c r="E9" s="403" t="s">
        <v>773</v>
      </c>
    </row>
    <row r="10" spans="1:5" ht="15" customHeight="1">
      <c r="A10" s="404" t="s">
        <v>776</v>
      </c>
      <c r="B10" s="405" t="s">
        <v>777</v>
      </c>
      <c r="C10" s="405">
        <v>1</v>
      </c>
      <c r="D10" s="405" t="s">
        <v>212</v>
      </c>
      <c r="E10" s="403" t="s">
        <v>773</v>
      </c>
    </row>
    <row r="11" spans="1:5" ht="15" customHeight="1">
      <c r="A11" s="404" t="s">
        <v>825</v>
      </c>
      <c r="B11" s="405" t="s">
        <v>777</v>
      </c>
      <c r="C11" s="405">
        <f>1*365*24</f>
        <v>8760</v>
      </c>
      <c r="D11" s="405" t="s">
        <v>824</v>
      </c>
      <c r="E11" s="403" t="s">
        <v>773</v>
      </c>
    </row>
    <row r="12" spans="1:5" ht="15" customHeight="1">
      <c r="A12" s="404" t="s">
        <v>267</v>
      </c>
      <c r="B12" s="405" t="s">
        <v>371</v>
      </c>
      <c r="C12" s="405">
        <v>70</v>
      </c>
      <c r="D12" s="405" t="s">
        <v>214</v>
      </c>
      <c r="E12" s="403" t="s">
        <v>773</v>
      </c>
    </row>
    <row r="13" spans="1:5" ht="15" customHeight="1">
      <c r="A13" s="404" t="s">
        <v>731</v>
      </c>
      <c r="B13" s="405" t="s">
        <v>2</v>
      </c>
      <c r="C13" s="405">
        <v>225</v>
      </c>
      <c r="D13" s="405" t="s">
        <v>216</v>
      </c>
      <c r="E13" s="403" t="s">
        <v>773</v>
      </c>
    </row>
    <row r="14" spans="1:5" ht="15" customHeight="1">
      <c r="A14" s="404" t="s">
        <v>732</v>
      </c>
      <c r="B14" s="405" t="s">
        <v>3</v>
      </c>
      <c r="C14" s="405">
        <v>250</v>
      </c>
      <c r="D14" s="405" t="s">
        <v>216</v>
      </c>
      <c r="E14" s="403" t="s">
        <v>773</v>
      </c>
    </row>
    <row r="15" spans="1:5" ht="15" customHeight="1">
      <c r="A15" s="404" t="s">
        <v>778</v>
      </c>
      <c r="B15" s="405" t="s">
        <v>3</v>
      </c>
      <c r="C15" s="405">
        <v>250</v>
      </c>
      <c r="D15" s="405" t="s">
        <v>216</v>
      </c>
      <c r="E15" s="403" t="s">
        <v>773</v>
      </c>
    </row>
    <row r="16" spans="1:5" ht="15" customHeight="1">
      <c r="A16" s="404" t="s">
        <v>832</v>
      </c>
      <c r="B16" s="405" t="s">
        <v>733</v>
      </c>
      <c r="C16" s="405">
        <v>25</v>
      </c>
      <c r="D16" s="405" t="s">
        <v>212</v>
      </c>
      <c r="E16" s="403" t="s">
        <v>773</v>
      </c>
    </row>
    <row r="17" spans="1:5" ht="15" customHeight="1">
      <c r="A17" s="404" t="s">
        <v>831</v>
      </c>
      <c r="B17" s="405" t="s">
        <v>733</v>
      </c>
      <c r="C17" s="405">
        <f>25*365*24</f>
        <v>219000</v>
      </c>
      <c r="D17" s="405" t="s">
        <v>824</v>
      </c>
      <c r="E17" s="403" t="s">
        <v>773</v>
      </c>
    </row>
    <row r="18" spans="1:5" s="292" customFormat="1" ht="15" customHeight="1" hidden="1" outlineLevel="1">
      <c r="A18" s="404" t="s">
        <v>269</v>
      </c>
      <c r="B18" s="405" t="s">
        <v>32</v>
      </c>
      <c r="C18" s="405">
        <v>20</v>
      </c>
      <c r="D18" s="405" t="s">
        <v>33</v>
      </c>
      <c r="E18" s="403" t="s">
        <v>773</v>
      </c>
    </row>
    <row r="19" spans="1:5" s="292" customFormat="1" ht="15" customHeight="1" collapsed="1">
      <c r="A19" s="404" t="s">
        <v>779</v>
      </c>
      <c r="B19" s="405" t="s">
        <v>733</v>
      </c>
      <c r="C19" s="405">
        <v>1</v>
      </c>
      <c r="D19" s="405" t="s">
        <v>212</v>
      </c>
      <c r="E19" s="403" t="s">
        <v>773</v>
      </c>
    </row>
    <row r="20" spans="1:5" s="292" customFormat="1" ht="15" customHeight="1">
      <c r="A20" s="404" t="s">
        <v>826</v>
      </c>
      <c r="B20" s="405" t="s">
        <v>733</v>
      </c>
      <c r="C20" s="405">
        <f>1*365*24</f>
        <v>8760</v>
      </c>
      <c r="D20" s="405" t="s">
        <v>824</v>
      </c>
      <c r="E20" s="403" t="s">
        <v>773</v>
      </c>
    </row>
    <row r="21" spans="1:5" ht="15" customHeight="1">
      <c r="A21" s="404" t="s">
        <v>734</v>
      </c>
      <c r="B21" s="405" t="s">
        <v>4</v>
      </c>
      <c r="C21" s="408">
        <v>3300</v>
      </c>
      <c r="D21" s="405" t="s">
        <v>34</v>
      </c>
      <c r="E21" s="403" t="s">
        <v>773</v>
      </c>
    </row>
    <row r="22" spans="1:5" ht="15" customHeight="1">
      <c r="A22" s="404" t="s">
        <v>780</v>
      </c>
      <c r="B22" s="405" t="s">
        <v>4</v>
      </c>
      <c r="C22" s="408">
        <v>3300</v>
      </c>
      <c r="D22" s="405" t="s">
        <v>34</v>
      </c>
      <c r="E22" s="403" t="s">
        <v>773</v>
      </c>
    </row>
    <row r="23" spans="1:5" ht="15" customHeight="1">
      <c r="A23" s="404" t="s">
        <v>735</v>
      </c>
      <c r="B23" s="405" t="s">
        <v>5</v>
      </c>
      <c r="C23" s="408" t="s">
        <v>168</v>
      </c>
      <c r="D23" s="405" t="s">
        <v>34</v>
      </c>
      <c r="E23" s="403" t="s">
        <v>773</v>
      </c>
    </row>
    <row r="24" spans="1:5" ht="15" customHeight="1">
      <c r="A24" s="404" t="s">
        <v>736</v>
      </c>
      <c r="B24" s="405" t="s">
        <v>6</v>
      </c>
      <c r="C24" s="408">
        <v>100</v>
      </c>
      <c r="D24" s="405" t="s">
        <v>217</v>
      </c>
      <c r="E24" s="403" t="s">
        <v>773</v>
      </c>
    </row>
    <row r="25" spans="1:5" ht="15" customHeight="1">
      <c r="A25" s="404" t="s">
        <v>737</v>
      </c>
      <c r="B25" s="405" t="s">
        <v>7</v>
      </c>
      <c r="C25" s="405">
        <v>50</v>
      </c>
      <c r="D25" s="405" t="s">
        <v>217</v>
      </c>
      <c r="E25" s="403" t="s">
        <v>773</v>
      </c>
    </row>
    <row r="26" spans="1:5" ht="15" customHeight="1">
      <c r="A26" s="404" t="s">
        <v>781</v>
      </c>
      <c r="B26" s="405" t="s">
        <v>7</v>
      </c>
      <c r="C26" s="408">
        <v>330</v>
      </c>
      <c r="D26" s="405" t="s">
        <v>217</v>
      </c>
      <c r="E26" s="403" t="s">
        <v>773</v>
      </c>
    </row>
    <row r="27" spans="1:5" ht="15" customHeight="1">
      <c r="A27" s="409" t="s">
        <v>827</v>
      </c>
      <c r="B27" s="410" t="s">
        <v>8</v>
      </c>
      <c r="C27" s="438">
        <v>8</v>
      </c>
      <c r="D27" s="410" t="s">
        <v>738</v>
      </c>
      <c r="E27" s="403" t="s">
        <v>773</v>
      </c>
    </row>
    <row r="28" spans="1:5" ht="15" customHeight="1">
      <c r="A28" s="409" t="s">
        <v>828</v>
      </c>
      <c r="B28" s="410" t="s">
        <v>9</v>
      </c>
      <c r="C28" s="410">
        <v>0</v>
      </c>
      <c r="D28" s="410" t="s">
        <v>739</v>
      </c>
      <c r="E28" s="403" t="s">
        <v>773</v>
      </c>
    </row>
    <row r="29" spans="1:5" ht="15" customHeight="1">
      <c r="A29" s="409" t="s">
        <v>829</v>
      </c>
      <c r="B29" s="410" t="s">
        <v>10</v>
      </c>
      <c r="C29" s="410">
        <v>0</v>
      </c>
      <c r="D29" s="410" t="s">
        <v>740</v>
      </c>
      <c r="E29" s="403" t="s">
        <v>773</v>
      </c>
    </row>
    <row r="30" spans="1:5" ht="15" customHeight="1">
      <c r="A30" s="409" t="s">
        <v>830</v>
      </c>
      <c r="B30" s="410" t="s">
        <v>11</v>
      </c>
      <c r="C30" s="438">
        <v>8</v>
      </c>
      <c r="D30" s="410" t="s">
        <v>738</v>
      </c>
      <c r="E30" s="403" t="s">
        <v>773</v>
      </c>
    </row>
    <row r="31" spans="1:5" ht="15" customHeight="1" hidden="1" outlineLevel="1">
      <c r="A31" s="361" t="s">
        <v>726</v>
      </c>
      <c r="B31" s="360"/>
      <c r="C31" s="360"/>
      <c r="D31" s="360"/>
      <c r="E31" s="362"/>
    </row>
    <row r="32" spans="1:5" ht="15" customHeight="1" hidden="1" outlineLevel="1">
      <c r="A32" s="363" t="s">
        <v>741</v>
      </c>
      <c r="B32" s="360" t="s">
        <v>12</v>
      </c>
      <c r="C32" s="360">
        <v>0.9</v>
      </c>
      <c r="D32" s="360" t="s">
        <v>213</v>
      </c>
      <c r="E32" s="360" t="s">
        <v>727</v>
      </c>
    </row>
    <row r="33" spans="1:5" ht="15" customHeight="1" hidden="1" outlineLevel="1">
      <c r="A33" s="363" t="s">
        <v>742</v>
      </c>
      <c r="B33" s="360" t="s">
        <v>13</v>
      </c>
      <c r="C33" s="360">
        <v>0.9</v>
      </c>
      <c r="D33" s="360" t="s">
        <v>213</v>
      </c>
      <c r="E33" s="360" t="s">
        <v>727</v>
      </c>
    </row>
    <row r="34" spans="1:5" ht="15" customHeight="1" hidden="1" outlineLevel="1">
      <c r="A34" s="363" t="s">
        <v>743</v>
      </c>
      <c r="B34" s="360" t="s">
        <v>728</v>
      </c>
      <c r="C34" s="360">
        <v>0.4</v>
      </c>
      <c r="D34" s="360" t="s">
        <v>213</v>
      </c>
      <c r="E34" s="360" t="s">
        <v>727</v>
      </c>
    </row>
    <row r="35" spans="1:5" ht="15" customHeight="1" hidden="1" outlineLevel="1">
      <c r="A35" s="364" t="s">
        <v>744</v>
      </c>
      <c r="B35" s="365" t="s">
        <v>728</v>
      </c>
      <c r="C35" s="365">
        <v>0.4</v>
      </c>
      <c r="D35" s="365" t="s">
        <v>213</v>
      </c>
      <c r="E35" s="365" t="s">
        <v>727</v>
      </c>
    </row>
    <row r="36" spans="1:5" ht="15" customHeight="1" collapsed="1">
      <c r="A36" s="33" t="s">
        <v>782</v>
      </c>
      <c r="B36" s="33"/>
      <c r="C36" s="33"/>
      <c r="D36" s="33"/>
      <c r="E36" s="33"/>
    </row>
    <row r="37" spans="1:5" ht="15" customHeight="1">
      <c r="A37" s="33" t="s">
        <v>819</v>
      </c>
      <c r="B37" s="33"/>
      <c r="C37" s="33"/>
      <c r="D37" s="33"/>
      <c r="E37" s="33"/>
    </row>
    <row r="38" spans="1:5" ht="15" customHeight="1">
      <c r="A38" s="33"/>
      <c r="B38" s="33"/>
      <c r="C38" s="33"/>
      <c r="D38" s="33"/>
      <c r="E38" s="33"/>
    </row>
    <row r="39" spans="1:5" ht="15" customHeight="1">
      <c r="A39" s="366" t="s">
        <v>218</v>
      </c>
      <c r="B39" s="367">
        <f>C25*C14*C16*0.000001/(365*C8*C12)</f>
        <v>4.892367906066536E-07</v>
      </c>
      <c r="C39" s="368" t="s">
        <v>257</v>
      </c>
      <c r="D39" s="33"/>
      <c r="E39" s="370" t="s">
        <v>14</v>
      </c>
    </row>
    <row r="40" spans="1:4" ht="15" customHeight="1">
      <c r="A40" s="366" t="s">
        <v>219</v>
      </c>
      <c r="B40" s="367">
        <f>C25*C14*C16*0.000001/(365*C12*C6)</f>
        <v>1.74727425216662E-07</v>
      </c>
      <c r="C40" s="368" t="s">
        <v>257</v>
      </c>
      <c r="D40" s="33"/>
    </row>
    <row r="41" spans="1:5" ht="15" customHeight="1">
      <c r="A41" s="366" t="s">
        <v>220</v>
      </c>
      <c r="B41" s="14">
        <f>0.000001*C14*C16/(365*C8*C12)</f>
        <v>9.784735812133073E-09</v>
      </c>
      <c r="C41" s="368" t="s">
        <v>257</v>
      </c>
      <c r="D41" s="33"/>
      <c r="E41" s="33"/>
    </row>
    <row r="42" spans="1:5" ht="15" customHeight="1">
      <c r="A42" s="366" t="s">
        <v>221</v>
      </c>
      <c r="B42" s="14">
        <f>0.000001*C14*C16/(365*C12*C6)</f>
        <v>3.4945485043332403E-09</v>
      </c>
      <c r="C42" s="368" t="s">
        <v>257</v>
      </c>
      <c r="D42" s="34"/>
      <c r="E42" s="34"/>
    </row>
    <row r="43" spans="1:3" ht="15" customHeight="1">
      <c r="A43" s="369" t="s">
        <v>15</v>
      </c>
      <c r="B43" s="14" t="e">
        <f>(((C28+(#REF!*'Table 18-Maint'!C27))*'Table 18-Maint'!C14*'Table 18-Maint'!C16))/(C8*365)</f>
        <v>#REF!</v>
      </c>
      <c r="C43" s="368" t="s">
        <v>213</v>
      </c>
    </row>
    <row r="44" spans="1:3" ht="15" customHeight="1">
      <c r="A44" s="369" t="s">
        <v>16</v>
      </c>
      <c r="B44" s="14" t="e">
        <f>(((C28+(#REF!*'Table 18-Maint'!C27))*'Table 18-Maint'!C14*'Table 18-Maint'!C16))/(C6*365)</f>
        <v>#REF!</v>
      </c>
      <c r="C44" s="368" t="s">
        <v>213</v>
      </c>
    </row>
    <row r="45" ht="15" customHeight="1"/>
    <row r="46" spans="1:5" ht="15" customHeight="1">
      <c r="A46" s="366" t="s">
        <v>218</v>
      </c>
      <c r="B46" s="367">
        <f>C24*C13*C16*0.000001/(365*C8*C12)</f>
        <v>8.806262230919765E-07</v>
      </c>
      <c r="C46" s="368" t="s">
        <v>257</v>
      </c>
      <c r="E46" s="370" t="s">
        <v>17</v>
      </c>
    </row>
    <row r="47" spans="1:3" ht="15" customHeight="1">
      <c r="A47" s="366" t="s">
        <v>219</v>
      </c>
      <c r="B47" s="367">
        <f>C24*C13*C16*0.000001/(365*C12*C6)</f>
        <v>3.145093653899916E-07</v>
      </c>
      <c r="C47" s="368" t="s">
        <v>257</v>
      </c>
    </row>
    <row r="48" spans="1:3" ht="15" customHeight="1">
      <c r="A48" s="366" t="s">
        <v>220</v>
      </c>
      <c r="B48" s="14">
        <f>0.000001*C21*C3*C13*C16/(365*C8*C12)</f>
        <v>5.8121330724070446E-06</v>
      </c>
      <c r="C48" s="368" t="s">
        <v>257</v>
      </c>
    </row>
    <row r="49" spans="1:3" ht="15" customHeight="1">
      <c r="A49" s="366" t="s">
        <v>221</v>
      </c>
      <c r="B49" s="14">
        <f>0.000001*C21*C3*C13*C16/(365*C12*C6)</f>
        <v>2.0757618115739446E-06</v>
      </c>
      <c r="C49" s="368" t="s">
        <v>257</v>
      </c>
    </row>
    <row r="50" spans="1:3" ht="12.75">
      <c r="A50" s="369" t="s">
        <v>970</v>
      </c>
      <c r="B50" s="14">
        <f>((C30*C13*C16))/(C9)</f>
        <v>0.2054794520547945</v>
      </c>
      <c r="C50" s="368" t="s">
        <v>213</v>
      </c>
    </row>
    <row r="51" spans="1:3" ht="12.75">
      <c r="A51" s="369" t="s">
        <v>971</v>
      </c>
      <c r="B51" s="14">
        <f>((C30*C13*C16))/(C7)</f>
        <v>0.07338551859099804</v>
      </c>
      <c r="C51" s="368" t="s">
        <v>213</v>
      </c>
    </row>
  </sheetData>
  <printOptions horizontalCentered="1"/>
  <pageMargins left="0.5" right="0.5" top="1.5" bottom="0.5" header="0.5" footer="0.5"/>
  <pageSetup firstPageNumber="1" useFirstPageNumber="1" horizontalDpi="300" verticalDpi="300" orientation="landscape" r:id="rId1"/>
  <headerFooter alignWithMargins="0">
    <oddHeader>&amp;C&amp;"Times New Roman,Bold"TABLE 18
WORKERS EXPOSURE FACTORS
HUMAN HEALTH RISK ASSESSMENT AND CLOSURE REPORT FOR GALLERIA NORTH-SCHOOL SITE SUB-AREA
BMI COMMON AREAS (EASTSIDE), CLARK COUNTY, NEVADA
(Page &amp;P of &amp;N)</oddHeader>
  </headerFooter>
</worksheet>
</file>

<file path=xl/worksheets/sheet5.xml><?xml version="1.0" encoding="utf-8"?>
<worksheet xmlns="http://schemas.openxmlformats.org/spreadsheetml/2006/main" xmlns:r="http://schemas.openxmlformats.org/officeDocument/2006/relationships">
  <sheetPr codeName="Sheet14"/>
  <dimension ref="A1:J67"/>
  <sheetViews>
    <sheetView showGridLines="0" tabSelected="1" workbookViewId="0" topLeftCell="A1">
      <selection activeCell="A1" sqref="A1"/>
    </sheetView>
  </sheetViews>
  <sheetFormatPr defaultColWidth="9.140625" defaultRowHeight="12.75"/>
  <cols>
    <col min="1" max="1" width="25.7109375" style="129" customWidth="1"/>
    <col min="2" max="3" width="12.7109375" style="129" customWidth="1"/>
    <col min="4" max="10" width="11.7109375" style="129" customWidth="1"/>
    <col min="11" max="16384" width="8.8515625" style="129" customWidth="1"/>
  </cols>
  <sheetData>
    <row r="1" spans="1:10" ht="27" customHeight="1">
      <c r="A1" s="307" t="s">
        <v>418</v>
      </c>
      <c r="B1" s="308" t="s">
        <v>65</v>
      </c>
      <c r="C1" s="309" t="s">
        <v>66</v>
      </c>
      <c r="D1" s="396"/>
      <c r="E1" s="107"/>
      <c r="J1" s="310"/>
    </row>
    <row r="2" spans="1:10" ht="13.5">
      <c r="A2" s="526" t="s">
        <v>754</v>
      </c>
      <c r="B2" s="311"/>
      <c r="C2" s="312"/>
      <c r="D2" s="397"/>
      <c r="E2" s="107"/>
      <c r="J2" s="167"/>
    </row>
    <row r="3" spans="1:10" ht="26.25" customHeight="1">
      <c r="A3" s="313" t="s">
        <v>763</v>
      </c>
      <c r="B3" s="505">
        <f>F53</f>
        <v>0.012794311270555473</v>
      </c>
      <c r="C3" s="314">
        <f>J53</f>
        <v>1.4109687296364204E-07</v>
      </c>
      <c r="D3" s="398"/>
      <c r="E3" s="436"/>
      <c r="J3" s="167"/>
    </row>
    <row r="4" spans="1:10" ht="15.75">
      <c r="A4" s="315" t="s">
        <v>844</v>
      </c>
      <c r="B4" s="527" t="s">
        <v>962</v>
      </c>
      <c r="C4" s="335" t="s">
        <v>964</v>
      </c>
      <c r="D4" s="400"/>
      <c r="E4" s="323"/>
      <c r="J4" s="167"/>
    </row>
    <row r="5" spans="1:10" ht="13.5">
      <c r="A5" s="428" t="s">
        <v>690</v>
      </c>
      <c r="B5" s="429" t="s">
        <v>963</v>
      </c>
      <c r="C5" s="430" t="s">
        <v>965</v>
      </c>
      <c r="D5" s="401"/>
      <c r="E5" s="399"/>
      <c r="J5" s="167"/>
    </row>
    <row r="6" spans="1:10" ht="3.75" customHeight="1">
      <c r="A6" s="303"/>
      <c r="B6" s="316"/>
      <c r="C6" s="317"/>
      <c r="D6" s="303"/>
      <c r="E6" s="303"/>
      <c r="F6" s="303"/>
      <c r="G6" s="303"/>
      <c r="H6" s="303"/>
      <c r="I6" s="303"/>
      <c r="J6" s="303"/>
    </row>
    <row r="7" spans="1:10" ht="13.5" customHeight="1">
      <c r="A7" s="423"/>
      <c r="B7" s="426" t="s">
        <v>222</v>
      </c>
      <c r="C7" s="423"/>
      <c r="D7" s="423"/>
      <c r="E7" s="427" t="s">
        <v>485</v>
      </c>
      <c r="F7" s="423"/>
      <c r="G7" s="423"/>
      <c r="H7" s="423"/>
      <c r="I7" s="427" t="s">
        <v>485</v>
      </c>
      <c r="J7" s="423"/>
    </row>
    <row r="8" spans="1:10" ht="13.5" customHeight="1">
      <c r="A8" s="424"/>
      <c r="B8" s="411" t="s">
        <v>160</v>
      </c>
      <c r="C8" s="411" t="s">
        <v>60</v>
      </c>
      <c r="D8" s="411" t="s">
        <v>61</v>
      </c>
      <c r="E8" s="411" t="s">
        <v>62</v>
      </c>
      <c r="F8" s="411" t="s">
        <v>63</v>
      </c>
      <c r="G8" s="411" t="s">
        <v>60</v>
      </c>
      <c r="H8" s="411" t="s">
        <v>61</v>
      </c>
      <c r="I8" s="411" t="s">
        <v>62</v>
      </c>
      <c r="J8" s="411" t="s">
        <v>63</v>
      </c>
    </row>
    <row r="9" spans="1:10" ht="13.5" customHeight="1">
      <c r="A9" s="425" t="s">
        <v>68</v>
      </c>
      <c r="B9" s="425" t="s">
        <v>129</v>
      </c>
      <c r="C9" s="425" t="s">
        <v>64</v>
      </c>
      <c r="D9" s="425" t="s">
        <v>64</v>
      </c>
      <c r="E9" s="425" t="s">
        <v>64</v>
      </c>
      <c r="F9" s="425" t="s">
        <v>65</v>
      </c>
      <c r="G9" s="425" t="s">
        <v>66</v>
      </c>
      <c r="H9" s="425" t="s">
        <v>66</v>
      </c>
      <c r="I9" s="425" t="s">
        <v>66</v>
      </c>
      <c r="J9" s="425" t="s">
        <v>66</v>
      </c>
    </row>
    <row r="10" spans="1:10" ht="15">
      <c r="A10" s="412" t="s">
        <v>969</v>
      </c>
      <c r="B10" s="413"/>
      <c r="C10" s="414"/>
      <c r="D10" s="414"/>
      <c r="E10" s="414"/>
      <c r="F10" s="414"/>
      <c r="G10" s="414"/>
      <c r="H10" s="414"/>
      <c r="I10" s="414"/>
      <c r="J10" s="414"/>
    </row>
    <row r="11" spans="1:10" ht="12" customHeight="1">
      <c r="A11" s="415" t="s">
        <v>701</v>
      </c>
      <c r="B11" s="416">
        <f>VLOOKUP(A11,'Table 10'!$A$5:$P$46,16,0)</f>
        <v>0.399</v>
      </c>
      <c r="C11" s="416">
        <f>VLOOKUP(A11,'App H Main Work_Calc'!$A$157:$I$199,2,0)</f>
        <v>1.7568493150684931E-06</v>
      </c>
      <c r="D11" s="416">
        <f>VLOOKUP($A11,'App H Main Work_Calc'!$A$157:$I$199,3,0)</f>
        <v>1.1595205479452055E-06</v>
      </c>
      <c r="E11" s="416">
        <f>VLOOKUP(A11,'App H Main Work_Calc'!$A$157:$I$199,4,0)</f>
        <v>0.0001657906562281539</v>
      </c>
      <c r="F11" s="416">
        <f>IF(SUM(C11:E11)=0,"NA",SUM(C11:E11))</f>
        <v>0.0001687070260911676</v>
      </c>
      <c r="G11" s="417" t="str">
        <f>VLOOKUP(A11,'App H Main Work_Calc'!$A$157:$I$199,6,0)</f>
        <v>NA</v>
      </c>
      <c r="H11" s="417" t="str">
        <f>VLOOKUP($A11,'App H Main Work_Calc'!$A$157:$I$199,7,0)</f>
        <v>NA</v>
      </c>
      <c r="I11" s="417">
        <f>VLOOKUP($A11,'App H Main Work_Calc'!$A$157:$I$199,8,0)</f>
        <v>7.543474858381002E-09</v>
      </c>
      <c r="J11" s="417">
        <f>IF(SUM(G11:I11)=0,"NA",SUM(G11:I11))</f>
        <v>7.543474858381002E-09</v>
      </c>
    </row>
    <row r="12" spans="1:10" ht="12" customHeight="1">
      <c r="A12" s="412" t="s">
        <v>854</v>
      </c>
      <c r="B12" s="413"/>
      <c r="C12" s="413"/>
      <c r="D12" s="413"/>
      <c r="E12" s="413"/>
      <c r="F12" s="413"/>
      <c r="G12" s="418"/>
      <c r="H12" s="418"/>
      <c r="I12" s="418"/>
      <c r="J12" s="418"/>
    </row>
    <row r="13" spans="1:10" ht="12" customHeight="1">
      <c r="A13" s="415" t="s">
        <v>856</v>
      </c>
      <c r="B13" s="416">
        <f>VLOOKUP(A13,'Table 10'!$A$5:$P$46,16,0)</f>
        <v>2.15</v>
      </c>
      <c r="C13" s="416" t="str">
        <f>VLOOKUP(A13,'App H Main Work_Calc'!$A$157:$I$199,2,0)</f>
        <v>NA</v>
      </c>
      <c r="D13" s="416" t="str">
        <f>VLOOKUP($A13,'App H Main Work_Calc'!$A$157:$I$199,3,0)</f>
        <v>NA</v>
      </c>
      <c r="E13" s="416">
        <f>VLOOKUP(A13,'App H Main Work_Calc'!$A$157:$I$199,4,0)</f>
        <v>4.635807857439113E-09</v>
      </c>
      <c r="F13" s="416">
        <f>IF(SUM(C13:E13)=0,"NA",SUM(C13:E13))</f>
        <v>4.635807857439113E-09</v>
      </c>
      <c r="G13" s="417" t="str">
        <f>VLOOKUP(A13,'App H Main Work_Calc'!$A$157:$I$199,6,0)</f>
        <v>NA</v>
      </c>
      <c r="H13" s="417" t="str">
        <f>VLOOKUP($A13,'App H Main Work_Calc'!$A$157:$I$199,7,0)</f>
        <v>NA</v>
      </c>
      <c r="I13" s="417" t="str">
        <f>VLOOKUP($A13,'App H Main Work_Calc'!$A$157:$I$199,8,0)</f>
        <v>NA</v>
      </c>
      <c r="J13" s="417" t="str">
        <f>IF(SUM(G13:I13)=0,"NA",SUM(G13:I13))</f>
        <v>NA</v>
      </c>
    </row>
    <row r="14" spans="1:10" ht="12" customHeight="1">
      <c r="A14" s="415" t="s">
        <v>98</v>
      </c>
      <c r="B14" s="416">
        <f>VLOOKUP(A14,'Table 10'!$A$5:$P$46,16,0)</f>
        <v>0.202</v>
      </c>
      <c r="C14" s="416">
        <f>VLOOKUP(A14,'App H Main Work_Calc'!$A$157:$I$199,2,0)</f>
        <v>0.00017788649706457926</v>
      </c>
      <c r="D14" s="416">
        <f>VLOOKUP($A14,'App H Main Work_Calc'!$A$157:$I$199,3,0)</f>
        <v>4.696203522504891E-05</v>
      </c>
      <c r="E14" s="416">
        <f>VLOOKUP(A14,'App H Main Work_Calc'!$A$157:$I$199,4,0)</f>
        <v>2.9036687975277553E-06</v>
      </c>
      <c r="F14" s="416">
        <f aca="true" t="shared" si="0" ref="F14:F19">IF(SUM(C14:E14)=0,"NA",SUM(C14:E14))</f>
        <v>0.00022775220108715592</v>
      </c>
      <c r="G14" s="417" t="str">
        <f>VLOOKUP(A14,'App H Main Work_Calc'!$A$157:$I$199,6,0)</f>
        <v>NA</v>
      </c>
      <c r="H14" s="417" t="str">
        <f>VLOOKUP($A14,'App H Main Work_Calc'!$A$157:$I$199,7,0)</f>
        <v>NA</v>
      </c>
      <c r="I14" s="417">
        <f>VLOOKUP($A14,'App H Main Work_Calc'!$A$157:$I$199,8,0)</f>
        <v>2.7999663404731932E-11</v>
      </c>
      <c r="J14" s="417">
        <f aca="true" t="shared" si="1" ref="J14:J19">IF(SUM(G14:I14)=0,"NA",SUM(G14:I14))</f>
        <v>2.7999663404731932E-11</v>
      </c>
    </row>
    <row r="15" spans="1:10" ht="12" customHeight="1">
      <c r="A15" s="415" t="s">
        <v>857</v>
      </c>
      <c r="B15" s="416">
        <f>VLOOKUP(A15,'Table 10'!$A$5:$P$46,16,0)</f>
        <v>0.721</v>
      </c>
      <c r="C15" s="416">
        <f>VLOOKUP(A15,'App H Main Work_Calc'!$A$157:$I$199,2,0)</f>
        <v>0.0010582191780821918</v>
      </c>
      <c r="D15" s="416">
        <f>VLOOKUP($A15,'App H Main Work_Calc'!$A$157:$I$199,3,0)</f>
        <v>0.0006984246575342466</v>
      </c>
      <c r="E15" s="416">
        <f>VLOOKUP(A15,'App H Main Work_Calc'!$A$157:$I$199,4,0)</f>
        <v>1.9432659681474427E-07</v>
      </c>
      <c r="F15" s="416">
        <f t="shared" si="0"/>
        <v>0.0017568381622132532</v>
      </c>
      <c r="G15" s="417" t="str">
        <f>VLOOKUP(A15,'App H Main Work_Calc'!$A$157:$I$199,6,0)</f>
        <v>NA</v>
      </c>
      <c r="H15" s="417" t="str">
        <f>VLOOKUP($A15,'App H Main Work_Calc'!$A$157:$I$199,7,0)</f>
        <v>NA</v>
      </c>
      <c r="I15" s="417" t="str">
        <f>VLOOKUP($A15,'App H Main Work_Calc'!$A$157:$I$199,8,0)</f>
        <v>NA</v>
      </c>
      <c r="J15" s="417" t="str">
        <f t="shared" si="1"/>
        <v>NA</v>
      </c>
    </row>
    <row r="16" spans="1:10" ht="12" customHeight="1">
      <c r="A16" s="415" t="s">
        <v>342</v>
      </c>
      <c r="B16" s="416">
        <f>VLOOKUP(A16,'Table 10'!$A$5:$P$46,16,0)</f>
        <v>0.795</v>
      </c>
      <c r="C16" s="416">
        <f>VLOOKUP(A16,'App H Main Work_Calc'!$A$157:$I$199,2,0)</f>
        <v>1.166829745596869E-05</v>
      </c>
      <c r="D16" s="416">
        <f>VLOOKUP($A16,'App H Main Work_Calc'!$A$157:$I$199,3,0)</f>
        <v>7.701076320939336E-06</v>
      </c>
      <c r="E16" s="416" t="str">
        <f>VLOOKUP(A16,'App H Main Work_Calc'!$A$157:$I$199,4,0)</f>
        <v>NA</v>
      </c>
      <c r="F16" s="416">
        <f t="shared" si="0"/>
        <v>1.9369373776908025E-05</v>
      </c>
      <c r="G16" s="417" t="str">
        <f>VLOOKUP(A16,'App H Main Work_Calc'!$A$157:$I$199,6,0)</f>
        <v>NA</v>
      </c>
      <c r="H16" s="417" t="str">
        <f>VLOOKUP($A16,'App H Main Work_Calc'!$A$157:$I$199,7,0)</f>
        <v>NA</v>
      </c>
      <c r="I16" s="417" t="str">
        <f>VLOOKUP($A16,'App H Main Work_Calc'!$A$157:$I$199,8,0)</f>
        <v>NA</v>
      </c>
      <c r="J16" s="417" t="str">
        <f t="shared" si="1"/>
        <v>NA</v>
      </c>
    </row>
    <row r="17" spans="1:10" ht="12" customHeight="1">
      <c r="A17" s="415" t="s">
        <v>128</v>
      </c>
      <c r="B17" s="416">
        <f>VLOOKUP(A17,'Table 10'!$A$5:$P$46,16,0)</f>
        <v>0.0445</v>
      </c>
      <c r="C17" s="416">
        <f>VLOOKUP(A17,'App H Main Work_Calc'!$A$157:$I$199,2,0)</f>
        <v>0.00013062622309197648</v>
      </c>
      <c r="D17" s="416">
        <f>VLOOKUP($A17,'App H Main Work_Calc'!$A$157:$I$199,3,0)</f>
        <v>0</v>
      </c>
      <c r="E17" s="416" t="str">
        <f>VLOOKUP(A17,'App H Main Work_Calc'!$A$157:$I$199,4,0)</f>
        <v>NA</v>
      </c>
      <c r="F17" s="416">
        <f t="shared" si="0"/>
        <v>0.00013062622309197648</v>
      </c>
      <c r="G17" s="417" t="str">
        <f>VLOOKUP(A17,'App H Main Work_Calc'!$A$157:$I$199,6,0)</f>
        <v>NA</v>
      </c>
      <c r="H17" s="417" t="str">
        <f>VLOOKUP($A17,'App H Main Work_Calc'!$A$157:$I$199,7,0)</f>
        <v>NA</v>
      </c>
      <c r="I17" s="417" t="str">
        <f>VLOOKUP($A17,'App H Main Work_Calc'!$A$157:$I$199,8,0)</f>
        <v>NA</v>
      </c>
      <c r="J17" s="417" t="str">
        <f t="shared" si="1"/>
        <v>NA</v>
      </c>
    </row>
    <row r="18" spans="1:10" ht="12" customHeight="1">
      <c r="A18" s="415" t="s">
        <v>124</v>
      </c>
      <c r="B18" s="416">
        <f>VLOOKUP(A18,'Table 10'!$A$5:$P$46,16,0)</f>
        <v>19.2</v>
      </c>
      <c r="C18" s="416">
        <f>VLOOKUP(A18,'App H Main Work_Calc'!$A$157:$I$199,2,0)</f>
        <v>0.0008454011741682975</v>
      </c>
      <c r="D18" s="416">
        <f>VLOOKUP($A18,'App H Main Work_Calc'!$A$157:$I$199,3,0)</f>
        <v>0</v>
      </c>
      <c r="E18" s="416">
        <f>VLOOKUP(A18,'App H Main Work_Calc'!$A$157:$I$199,4,0)</f>
        <v>4.599871362420206E-05</v>
      </c>
      <c r="F18" s="416">
        <f>IF(SUM(C18:E18)=0,"NA",SUM(C18:E18))</f>
        <v>0.0008913998877924995</v>
      </c>
      <c r="G18" s="417" t="str">
        <f>VLOOKUP(A18,'App H Main Work_Calc'!$A$157:$I$199,6,0)</f>
        <v>NA</v>
      </c>
      <c r="H18" s="417" t="str">
        <f>VLOOKUP($A18,'App H Main Work_Calc'!$A$157:$I$199,7,0)</f>
        <v>NA</v>
      </c>
      <c r="I18" s="417">
        <f>VLOOKUP($A18,'App H Main Work_Calc'!$A$157:$I$199,8,0)</f>
        <v>3.844178210022601E-10</v>
      </c>
      <c r="J18" s="417">
        <f>IF(SUM(G18:I18)=0,"NA",SUM(G18:I18))</f>
        <v>3.844178210022601E-10</v>
      </c>
    </row>
    <row r="19" spans="1:10" ht="12" customHeight="1">
      <c r="A19" s="415" t="s">
        <v>858</v>
      </c>
      <c r="B19" s="416">
        <f>VLOOKUP(A19,'Table 10'!$A$5:$P$46,16,0)</f>
        <v>33.8</v>
      </c>
      <c r="C19" s="416" t="str">
        <f>VLOOKUP(A19,'App H Main Work_Calc'!$A$157:$I$199,2,0)</f>
        <v>NA</v>
      </c>
      <c r="D19" s="416" t="str">
        <f>VLOOKUP($A19,'App H Main Work_Calc'!$A$157:$I$199,3,0)</f>
        <v>NA</v>
      </c>
      <c r="E19" s="416" t="str">
        <f>VLOOKUP(A19,'App H Main Work_Calc'!$A$157:$I$199,4,0)</f>
        <v>NA</v>
      </c>
      <c r="F19" s="416" t="str">
        <f t="shared" si="0"/>
        <v>NA</v>
      </c>
      <c r="G19" s="417" t="str">
        <f>VLOOKUP(A19,'App H Main Work_Calc'!$A$157:$I$199,6,0)</f>
        <v>NA</v>
      </c>
      <c r="H19" s="417" t="str">
        <f>VLOOKUP($A19,'App H Main Work_Calc'!$A$157:$I$199,7,0)</f>
        <v>NA</v>
      </c>
      <c r="I19" s="417" t="str">
        <f>VLOOKUP($A19,'App H Main Work_Calc'!$A$157:$I$199,8,0)</f>
        <v>NA</v>
      </c>
      <c r="J19" s="417" t="str">
        <f t="shared" si="1"/>
        <v>NA</v>
      </c>
    </row>
    <row r="20" spans="1:10" ht="12" customHeight="1">
      <c r="A20" s="415" t="s">
        <v>918</v>
      </c>
      <c r="B20" s="416">
        <f>VLOOKUP(A20,'Table 10'!$A$5:$P$46,16,0)</f>
        <v>0.624</v>
      </c>
      <c r="C20" s="416" t="str">
        <f>VLOOKUP(A20,'App H Main Work_Calc'!$A$157:$I$199,2,0)</f>
        <v>NA</v>
      </c>
      <c r="D20" s="416" t="str">
        <f>VLOOKUP($A20,'App H Main Work_Calc'!$A$157:$I$199,3,0)</f>
        <v>NA</v>
      </c>
      <c r="E20" s="416" t="str">
        <f>VLOOKUP(A20,'App H Main Work_Calc'!$A$157:$I$199,4,0)</f>
        <v>NA</v>
      </c>
      <c r="F20" s="416" t="str">
        <f>IF(SUM(C20:E20)=0,"NA",SUM(C20:E20))</f>
        <v>NA</v>
      </c>
      <c r="G20" s="417" t="str">
        <f>VLOOKUP(A20,'App H Main Work_Calc'!$A$157:$I$199,6,0)</f>
        <v>NA</v>
      </c>
      <c r="H20" s="417" t="str">
        <f>VLOOKUP($A20,'App H Main Work_Calc'!$A$157:$I$199,7,0)</f>
        <v>NA</v>
      </c>
      <c r="I20" s="417" t="str">
        <f>VLOOKUP($A20,'App H Main Work_Calc'!$A$157:$I$199,8,0)</f>
        <v>NA</v>
      </c>
      <c r="J20" s="417" t="str">
        <f>IF(SUM(G20:I20)=0,"NA",SUM(G20:I20))</f>
        <v>NA</v>
      </c>
    </row>
    <row r="21" spans="1:10" ht="12" customHeight="1">
      <c r="A21" s="415" t="s">
        <v>241</v>
      </c>
      <c r="B21" s="416">
        <f>VLOOKUP(A21,'Table 10'!$A$5:$P$46,16,0)</f>
        <v>7.41</v>
      </c>
      <c r="C21" s="416">
        <f>VLOOKUP(A21,'App H Main Work_Calc'!$A$157:$I$199,2,0)</f>
        <v>0.009322057590159352</v>
      </c>
      <c r="D21" s="416">
        <f>VLOOKUP($A21,'App H Main Work_Calc'!$A$157:$I$199,3,0)</f>
        <v>0</v>
      </c>
      <c r="E21" s="416" t="str">
        <f>VLOOKUP(A21,'App H Main Work_Calc'!$A$157:$I$199,4,0)</f>
        <v>NA</v>
      </c>
      <c r="F21" s="416">
        <f>IF(SUM(C21:E21)=0,"NA",SUM(C21:E21))</f>
        <v>0.009322057590159352</v>
      </c>
      <c r="G21" s="417" t="str">
        <f>VLOOKUP(A21,'App H Main Work_Calc'!$A$157:$I$199,6,0)</f>
        <v>NA</v>
      </c>
      <c r="H21" s="417" t="str">
        <f>VLOOKUP($A21,'App H Main Work_Calc'!$A$157:$I$199,7,0)</f>
        <v>NA</v>
      </c>
      <c r="I21" s="417" t="str">
        <f>VLOOKUP($A21,'App H Main Work_Calc'!$A$157:$I$199,8,0)</f>
        <v>NA</v>
      </c>
      <c r="J21" s="417" t="str">
        <f>IF(SUM(G21:I21)=0,"NA",SUM(G21:I21))</f>
        <v>NA</v>
      </c>
    </row>
    <row r="22" spans="1:10" ht="12" customHeight="1">
      <c r="A22" s="415" t="s">
        <v>91</v>
      </c>
      <c r="B22" s="416">
        <f>VLOOKUP(A22,'Table 10'!$A$5:$P$46,16,0)</f>
        <v>74</v>
      </c>
      <c r="C22" s="416">
        <f>VLOOKUP(A22,'App H Main Work_Calc'!$A$157:$I$199,2,0)</f>
        <v>0.0002172211350293542</v>
      </c>
      <c r="D22" s="416">
        <f>VLOOKUP($A22,'App H Main Work_Calc'!$A$157:$I$199,3,0)</f>
        <v>0</v>
      </c>
      <c r="E22" s="416" t="str">
        <f>VLOOKUP(A22,'App H Main Work_Calc'!$A$157:$I$199,4,0)</f>
        <v>NA</v>
      </c>
      <c r="F22" s="416">
        <f>IF(SUM(C22:E22)=0,"NA",SUM(C22:E22))</f>
        <v>0.0002172211350293542</v>
      </c>
      <c r="G22" s="417" t="str">
        <f>VLOOKUP(A22,'App H Main Work_Calc'!$A$157:$I$199,6,0)</f>
        <v>NA</v>
      </c>
      <c r="H22" s="417" t="str">
        <f>VLOOKUP($A22,'App H Main Work_Calc'!$A$157:$I$199,7,0)</f>
        <v>NA</v>
      </c>
      <c r="I22" s="417" t="str">
        <f>VLOOKUP($A22,'App H Main Work_Calc'!$A$157:$I$199,8,0)</f>
        <v>NA</v>
      </c>
      <c r="J22" s="417" t="str">
        <f>IF(SUM(G22:I22)=0,"NA",SUM(G22:I22))</f>
        <v>NA</v>
      </c>
    </row>
    <row r="23" spans="1:10" ht="12" customHeight="1">
      <c r="A23" s="412" t="s">
        <v>40</v>
      </c>
      <c r="B23" s="413"/>
      <c r="C23" s="413"/>
      <c r="D23" s="413"/>
      <c r="E23" s="413"/>
      <c r="F23" s="413"/>
      <c r="G23" s="418"/>
      <c r="H23" s="418"/>
      <c r="I23" s="418"/>
      <c r="J23" s="418"/>
    </row>
    <row r="24" spans="1:10" ht="12" customHeight="1">
      <c r="A24" s="402" t="s">
        <v>525</v>
      </c>
      <c r="B24" s="416">
        <f>VLOOKUP(A24,'Table 10'!$A$5:$P$46,16,0)</f>
        <v>0.00385</v>
      </c>
      <c r="C24" s="416" t="str">
        <f>VLOOKUP(A24,'App H Main Work_Calc'!$A$157:$I$199,2,0)</f>
        <v>NA</v>
      </c>
      <c r="D24" s="416" t="str">
        <f>VLOOKUP($A24,'App H Main Work_Calc'!$A$157:$I$199,3,0)</f>
        <v>NA</v>
      </c>
      <c r="E24" s="416" t="str">
        <f>VLOOKUP(A24,'App H Main Work_Calc'!$A$157:$I$199,4,0)</f>
        <v>NA</v>
      </c>
      <c r="F24" s="416" t="str">
        <f aca="true" t="shared" si="2" ref="F24:F32">IF(SUM(C24:E24)=0,"NA",SUM(C24:E24))</f>
        <v>NA</v>
      </c>
      <c r="G24" s="417">
        <f>VLOOKUP(A24,'App H Main Work_Calc'!$A$157:$I$199,6,0)</f>
        <v>4.11692759295499E-10</v>
      </c>
      <c r="H24" s="417">
        <f>VLOOKUP($A24,'App H Main Work_Calc'!$A$157:$I$199,7,0)</f>
        <v>8.151516634050882E-11</v>
      </c>
      <c r="I24" s="417">
        <f>VLOOKUP($A24,'App H Main Work_Calc'!$A$157:$I$199,8,0)</f>
        <v>2.8758180138881015E-14</v>
      </c>
      <c r="J24" s="417">
        <f aca="true" t="shared" si="3" ref="J24:J32">IF(SUM(G24:I24)=0,"NA",SUM(G24:I24))</f>
        <v>4.932366838161467E-10</v>
      </c>
    </row>
    <row r="25" spans="1:10" ht="12" customHeight="1">
      <c r="A25" s="402" t="s">
        <v>560</v>
      </c>
      <c r="B25" s="416">
        <f>VLOOKUP(A25,'Table 10'!$A$5:$P$46,16,0)</f>
        <v>0.000724</v>
      </c>
      <c r="C25" s="416" t="str">
        <f>VLOOKUP(A25,'App H Main Work_Calc'!$A$157:$I$199,2,0)</f>
        <v>NA</v>
      </c>
      <c r="D25" s="416" t="str">
        <f>VLOOKUP($A25,'App H Main Work_Calc'!$A$157:$I$199,3,0)</f>
        <v>NA</v>
      </c>
      <c r="E25" s="416" t="str">
        <f>VLOOKUP(A25,'App H Main Work_Calc'!$A$157:$I$199,4,0)</f>
        <v>NA</v>
      </c>
      <c r="F25" s="416" t="str">
        <f t="shared" si="2"/>
        <v>NA</v>
      </c>
      <c r="G25" s="417">
        <f>VLOOKUP(A25,'App H Main Work_Calc'!$A$157:$I$199,6,0)</f>
        <v>5.4649147330164946E-11</v>
      </c>
      <c r="H25" s="417">
        <f>VLOOKUP($A25,'App H Main Work_Calc'!$A$157:$I$199,7,0)</f>
        <v>1.0820531171372658E-11</v>
      </c>
      <c r="I25" s="417">
        <f>VLOOKUP($A25,'App H Main Work_Calc'!$A$157:$I$199,8,0)</f>
        <v>3.84695045392406E-15</v>
      </c>
      <c r="J25" s="417">
        <f t="shared" si="3"/>
        <v>6.547352545199153E-11</v>
      </c>
    </row>
    <row r="26" spans="1:10" ht="12" customHeight="1">
      <c r="A26" s="402" t="s">
        <v>526</v>
      </c>
      <c r="B26" s="416">
        <f>VLOOKUP(A26,'Table 10'!$A$5:$P$46,16,0)</f>
        <v>0.00988</v>
      </c>
      <c r="C26" s="416" t="str">
        <f>VLOOKUP(A26,'App H Main Work_Calc'!$A$157:$I$199,2,0)</f>
        <v>NA</v>
      </c>
      <c r="D26" s="416" t="str">
        <f>VLOOKUP($A26,'App H Main Work_Calc'!$A$157:$I$199,3,0)</f>
        <v>NA</v>
      </c>
      <c r="E26" s="416" t="str">
        <f>VLOOKUP(A26,'App H Main Work_Calc'!$A$157:$I$199,4,0)</f>
        <v>NA</v>
      </c>
      <c r="F26" s="416" t="str">
        <f t="shared" si="2"/>
        <v>NA</v>
      </c>
      <c r="G26" s="417">
        <f>VLOOKUP(A26,'App H Main Work_Calc'!$A$157:$I$199,6,0)</f>
        <v>1.05649986021806E-09</v>
      </c>
      <c r="H26" s="417">
        <f>VLOOKUP($A26,'App H Main Work_Calc'!$A$157:$I$199,7,0)</f>
        <v>2.0918697232317586E-10</v>
      </c>
      <c r="I26" s="417">
        <f>VLOOKUP($A26,'App H Main Work_Calc'!$A$157:$I$199,8,0)</f>
        <v>7.380021292782973E-14</v>
      </c>
      <c r="J26" s="417">
        <f t="shared" si="3"/>
        <v>1.2657606327541637E-09</v>
      </c>
    </row>
    <row r="27" spans="1:10" ht="12" customHeight="1">
      <c r="A27" s="420" t="s">
        <v>527</v>
      </c>
      <c r="B27" s="416">
        <f>VLOOKUP(A27,'Table 10'!$A$5:$P$46,16,0)</f>
        <v>0.00538</v>
      </c>
      <c r="C27" s="416">
        <f>VLOOKUP(A27,'App H Main Work_Calc'!$A$157:$I$199,2,0)</f>
        <v>9.475538160469667E-06</v>
      </c>
      <c r="D27" s="416">
        <f>VLOOKUP($A27,'App H Main Work_Calc'!$A$157:$I$199,3,0)</f>
        <v>1.876156555772994E-06</v>
      </c>
      <c r="E27" s="416" t="str">
        <f>VLOOKUP(A27,'App H Main Work_Calc'!$A$157:$I$199,4,0)</f>
        <v>NA</v>
      </c>
      <c r="F27" s="416">
        <f t="shared" si="2"/>
        <v>1.1351694716242661E-05</v>
      </c>
      <c r="G27" s="417">
        <f>VLOOKUP(A27,'App H Main Work_Calc'!$A$157:$I$199,6,0)</f>
        <v>5.753005311713727E-10</v>
      </c>
      <c r="H27" s="417">
        <f>VLOOKUP($A27,'App H Main Work_Calc'!$A$157:$I$199,7,0)</f>
        <v>1.1390950517193178E-10</v>
      </c>
      <c r="I27" s="417">
        <f>VLOOKUP($A27,'App H Main Work_Calc'!$A$157:$I$199,8,0)</f>
        <v>4.0186755622644127E-14</v>
      </c>
      <c r="J27" s="417">
        <f t="shared" si="3"/>
        <v>6.892502230989271E-10</v>
      </c>
    </row>
    <row r="28" spans="1:10" ht="12" customHeight="1">
      <c r="A28" s="420" t="s">
        <v>79</v>
      </c>
      <c r="B28" s="416">
        <f>VLOOKUP(A28,'Table 10'!$A$5:$P$46,16,0)</f>
        <v>0.00113</v>
      </c>
      <c r="C28" s="416">
        <f>VLOOKUP(A28,'App H Main Work_Calc'!$A$157:$I$199,2,0)</f>
        <v>1.9902152641878667E-06</v>
      </c>
      <c r="D28" s="416">
        <f>VLOOKUP($A28,'App H Main Work_Calc'!$A$157:$I$199,3,0)</f>
        <v>5.254168297455969E-07</v>
      </c>
      <c r="E28" s="416">
        <f>VLOOKUP(A28,'App H Main Work_Calc'!$A$157:$I$199,4,0)</f>
        <v>3.480706231831361E-10</v>
      </c>
      <c r="F28" s="416">
        <f t="shared" si="2"/>
        <v>2.515980164556647E-06</v>
      </c>
      <c r="G28" s="417">
        <f>VLOOKUP(A28,'App H Main Work_Calc'!$A$157:$I$199,6,0)</f>
        <v>1.2438845401174167E-10</v>
      </c>
      <c r="H28" s="417">
        <f>VLOOKUP($A28,'App H Main Work_Calc'!$A$157:$I$199,7,0)</f>
        <v>3.2838551859099803E-11</v>
      </c>
      <c r="I28" s="417">
        <f>VLOOKUP($A28,'App H Main Work_Calc'!$A$157:$I$199,8,0)</f>
        <v>8.701765579578404E-15</v>
      </c>
      <c r="J28" s="417">
        <f t="shared" si="3"/>
        <v>1.5723570763642103E-10</v>
      </c>
    </row>
    <row r="29" spans="1:10" ht="12" customHeight="1">
      <c r="A29" s="420" t="s">
        <v>84</v>
      </c>
      <c r="B29" s="416">
        <f>VLOOKUP(A29,'Table 10'!$A$5:$P$46,16,0)</f>
        <v>0.00658</v>
      </c>
      <c r="C29" s="416" t="str">
        <f>VLOOKUP(A29,'App H Main Work_Calc'!$A$157:$I$199,2,0)</f>
        <v>NA</v>
      </c>
      <c r="D29" s="416" t="str">
        <f>VLOOKUP($A29,'App H Main Work_Calc'!$A$157:$I$199,3,0)</f>
        <v>NA</v>
      </c>
      <c r="E29" s="416" t="str">
        <f>VLOOKUP(A29,'App H Main Work_Calc'!$A$157:$I$199,4,0)</f>
        <v>NA</v>
      </c>
      <c r="F29" s="416" t="str">
        <f>IF(SUM(C29:E29)=0,"NA",SUM(C29:E29))</f>
        <v>NA</v>
      </c>
      <c r="G29" s="417">
        <f>VLOOKUP(A29,'App H Main Work_Calc'!$A$157:$I$199,6,0)</f>
        <v>3.7250489236790605E-09</v>
      </c>
      <c r="H29" s="417">
        <f>VLOOKUP($A29,'App H Main Work_Calc'!$A$157:$I$199,7,0)</f>
        <v>9.834129158512721E-10</v>
      </c>
      <c r="I29" s="417">
        <f>VLOOKUP($A29,'App H Main Work_Calc'!$A$157:$I$199,8,0)</f>
        <v>2.6855342727629847E-13</v>
      </c>
      <c r="J29" s="417">
        <f>IF(SUM(G29:I29)=0,"NA",SUM(G29:I29))</f>
        <v>4.708730392957609E-09</v>
      </c>
    </row>
    <row r="30" spans="1:10" ht="12" customHeight="1">
      <c r="A30" s="420" t="s">
        <v>528</v>
      </c>
      <c r="B30" s="416">
        <f>VLOOKUP(A30,'Table 10'!$A$5:$P$46,16,0)</f>
        <v>0.00839</v>
      </c>
      <c r="C30" s="416">
        <f>VLOOKUP(A30,'App H Main Work_Calc'!$A$157:$I$199,2,0)</f>
        <v>1.4776908023483366E-05</v>
      </c>
      <c r="D30" s="416">
        <f>VLOOKUP($A30,'App H Main Work_Calc'!$A$157:$I$199,3,0)</f>
        <v>3.901103718199608E-06</v>
      </c>
      <c r="E30" s="416">
        <f>VLOOKUP(A30,'App H Main Work_Calc'!$A$157:$I$199,4,0)</f>
        <v>2.5843473703597455E-09</v>
      </c>
      <c r="F30" s="416">
        <f>IF(SUM(C30:E30)=0,"NA",SUM(C30:E30))</f>
        <v>1.8680596089053332E-05</v>
      </c>
      <c r="G30" s="417">
        <f>VLOOKUP(A30,'App H Main Work_Calc'!$A$157:$I$199,6,0)</f>
        <v>9.235567514677103E-10</v>
      </c>
      <c r="H30" s="417">
        <f>VLOOKUP($A30,'App H Main Work_Calc'!$A$157:$I$199,7,0)</f>
        <v>2.4381898238747553E-10</v>
      </c>
      <c r="I30" s="417">
        <f>VLOOKUP($A30,'App H Main Work_Calc'!$A$157:$I$199,8,0)</f>
        <v>6.460868425899364E-14</v>
      </c>
      <c r="J30" s="417">
        <f>IF(SUM(G30:I30)=0,"NA",SUM(G30:I30))</f>
        <v>1.1674403425394448E-09</v>
      </c>
    </row>
    <row r="31" spans="1:10" ht="12" customHeight="1">
      <c r="A31" s="420" t="s">
        <v>80</v>
      </c>
      <c r="B31" s="416">
        <f>VLOOKUP(A31,'Table 10'!$A$5:$P$46,16,0)</f>
        <v>0.00122</v>
      </c>
      <c r="C31" s="416">
        <f>VLOOKUP(A31,'App H Main Work_Calc'!$A$157:$I$199,2,0)</f>
        <v>2.1487279843444224E-06</v>
      </c>
      <c r="D31" s="416">
        <f>VLOOKUP($A31,'App H Main Work_Calc'!$A$157:$I$199,3,0)</f>
        <v>5.672641878669276E-07</v>
      </c>
      <c r="E31" s="416">
        <f>VLOOKUP(A31,'App H Main Work_Calc'!$A$157:$I$199,4,0)</f>
        <v>3.7579306219772225E-10</v>
      </c>
      <c r="F31" s="416">
        <f>IF(SUM(C31:E31)=0,"NA",SUM(C31:E31))</f>
        <v>2.7163679652735477E-06</v>
      </c>
      <c r="G31" s="417">
        <f>VLOOKUP(A31,'App H Main Work_Calc'!$A$157:$I$199,6,0)</f>
        <v>1.3429549902152638E-10</v>
      </c>
      <c r="H31" s="417">
        <f>VLOOKUP($A31,'App H Main Work_Calc'!$A$157:$I$199,7,0)</f>
        <v>3.545401174168297E-11</v>
      </c>
      <c r="I31" s="417">
        <f>VLOOKUP($A31,'App H Main Work_Calc'!$A$157:$I$199,8,0)</f>
        <v>9.394826554943056E-15</v>
      </c>
      <c r="J31" s="417">
        <f>IF(SUM(G31:I31)=0,"NA",SUM(G31:I31))</f>
        <v>1.697589055897643E-10</v>
      </c>
    </row>
    <row r="32" spans="1:10" ht="12" customHeight="1">
      <c r="A32" s="415" t="s">
        <v>81</v>
      </c>
      <c r="B32" s="416">
        <f>VLOOKUP(A32,'Table 10'!$A$5:$P$46,16,0)</f>
        <v>0.00294</v>
      </c>
      <c r="C32" s="416">
        <f>VLOOKUP(A32,'App H Main Work_Calc'!$A$157:$I$199,2,0)</f>
        <v>5.178082191780821E-07</v>
      </c>
      <c r="D32" s="416">
        <f>VLOOKUP($A32,'App H Main Work_Calc'!$A$157:$I$199,3,0)</f>
        <v>3.417534246575342E-07</v>
      </c>
      <c r="E32" s="416" t="str">
        <f>VLOOKUP(A32,'App H Main Work_Calc'!$A$157:$I$199,4,0)</f>
        <v>NA</v>
      </c>
      <c r="F32" s="416">
        <f t="shared" si="2"/>
        <v>8.595616438356163E-07</v>
      </c>
      <c r="G32" s="417" t="str">
        <f>VLOOKUP(A32,'App H Main Work_Calc'!$A$157:$I$199,6,0)</f>
        <v>NA</v>
      </c>
      <c r="H32" s="417" t="str">
        <f>VLOOKUP($A32,'App H Main Work_Calc'!$A$157:$I$199,7,0)</f>
        <v>NA</v>
      </c>
      <c r="I32" s="417" t="str">
        <f>VLOOKUP($A32,'App H Main Work_Calc'!$A$157:$I$199,8,0)</f>
        <v>NA</v>
      </c>
      <c r="J32" s="417" t="str">
        <f t="shared" si="3"/>
        <v>NA</v>
      </c>
    </row>
    <row r="33" spans="1:10" ht="12" customHeight="1">
      <c r="A33" s="412" t="s">
        <v>702</v>
      </c>
      <c r="B33" s="413"/>
      <c r="C33" s="413"/>
      <c r="D33" s="413"/>
      <c r="E33" s="413"/>
      <c r="F33" s="413"/>
      <c r="G33" s="418"/>
      <c r="H33" s="418"/>
      <c r="I33" s="418"/>
      <c r="J33" s="418"/>
    </row>
    <row r="34" spans="1:10" ht="12" customHeight="1">
      <c r="A34" s="402" t="s">
        <v>589</v>
      </c>
      <c r="B34" s="416">
        <f>VLOOKUP(A34,'Table 10'!$A$5:$P$46,16,0)</f>
        <v>0.00105</v>
      </c>
      <c r="C34" s="416">
        <f>VLOOKUP(A34,'App H Main Work_Calc'!$A$157:$I$199,2,0)</f>
        <v>1.541095890410959E-08</v>
      </c>
      <c r="D34" s="416">
        <f>VLOOKUP($A34,'App H Main Work_Calc'!$A$157:$I$199,3,0)</f>
        <v>1.3222602739726025E-08</v>
      </c>
      <c r="E34" s="416">
        <f>VLOOKUP(A34,'App H Main Work_Calc'!$A$157:$I$199,4,0)</f>
        <v>7.54666395397065E-11</v>
      </c>
      <c r="F34" s="416">
        <f aca="true" t="shared" si="4" ref="F34:F46">IF(SUM(C34:E34)=0,"NA",SUM(C34:E34))</f>
        <v>2.8709028283375317E-08</v>
      </c>
      <c r="G34" s="417" t="str">
        <f>VLOOKUP(A34,'App H Main Work_Calc'!$A$157:$I$199,6,0)</f>
        <v>NA</v>
      </c>
      <c r="H34" s="417" t="str">
        <f>VLOOKUP($A34,'App H Main Work_Calc'!$A$157:$I$199,7,0)</f>
        <v>NA</v>
      </c>
      <c r="I34" s="417" t="str">
        <f>VLOOKUP($A34,'App H Main Work_Calc'!$A$157:$I$199,8,0)</f>
        <v>NA</v>
      </c>
      <c r="J34" s="417" t="str">
        <f aca="true" t="shared" si="5" ref="J34:J46">IF(SUM(G34:I34)=0,"NA",SUM(G34:I34))</f>
        <v>NA</v>
      </c>
    </row>
    <row r="35" spans="1:10" ht="12" customHeight="1">
      <c r="A35" s="402" t="s">
        <v>590</v>
      </c>
      <c r="B35" s="416">
        <f>VLOOKUP(A35,'Table 10'!$A$5:$P$46,16,0)</f>
        <v>0.00105</v>
      </c>
      <c r="C35" s="416">
        <f>VLOOKUP(A35,'App H Main Work_Calc'!$A$157:$I$199,2,0)</f>
        <v>3.082191780821918E-08</v>
      </c>
      <c r="D35" s="416">
        <f>VLOOKUP($A35,'App H Main Work_Calc'!$A$157:$I$199,3,0)</f>
        <v>2.644520547945205E-08</v>
      </c>
      <c r="E35" s="416">
        <f>VLOOKUP(A35,'App H Main Work_Calc'!$A$157:$I$199,4,0)</f>
        <v>7.54666395397065E-11</v>
      </c>
      <c r="F35" s="416">
        <f t="shared" si="4"/>
        <v>5.734258992721093E-08</v>
      </c>
      <c r="G35" s="417" t="str">
        <f>VLOOKUP(A35,'App H Main Work_Calc'!$A$157:$I$199,6,0)</f>
        <v>NA</v>
      </c>
      <c r="H35" s="417" t="str">
        <f>VLOOKUP($A35,'App H Main Work_Calc'!$A$157:$I$199,7,0)</f>
        <v>NA</v>
      </c>
      <c r="I35" s="417" t="str">
        <f>VLOOKUP($A35,'App H Main Work_Calc'!$A$157:$I$199,8,0)</f>
        <v>NA</v>
      </c>
      <c r="J35" s="417" t="str">
        <f t="shared" si="5"/>
        <v>NA</v>
      </c>
    </row>
    <row r="36" spans="1:10" ht="12" customHeight="1">
      <c r="A36" s="402" t="s">
        <v>593</v>
      </c>
      <c r="B36" s="416">
        <f>VLOOKUP(A36,'Table 10'!$A$5:$P$46,16,0)</f>
        <v>0.00194</v>
      </c>
      <c r="C36" s="416">
        <f>VLOOKUP(A36,'App H Main Work_Calc'!$A$157:$I$199,2,0)</f>
        <v>5.694716242661448E-09</v>
      </c>
      <c r="D36" s="416">
        <f>VLOOKUP($A36,'App H Main Work_Calc'!$A$157:$I$199,3,0)</f>
        <v>4.886066536203522E-09</v>
      </c>
      <c r="E36" s="416">
        <f>VLOOKUP(A36,'App H Main Work_Calc'!$A$157:$I$199,4,0)</f>
        <v>1.3943360067336251E-10</v>
      </c>
      <c r="F36" s="416">
        <f t="shared" si="4"/>
        <v>1.0720216379538333E-08</v>
      </c>
      <c r="G36" s="417" t="str">
        <f>VLOOKUP(A36,'App H Main Work_Calc'!$A$157:$I$199,6,0)</f>
        <v>NA</v>
      </c>
      <c r="H36" s="417" t="str">
        <f>VLOOKUP($A36,'App H Main Work_Calc'!$A$157:$I$199,7,0)</f>
        <v>NA</v>
      </c>
      <c r="I36" s="417" t="str">
        <f>VLOOKUP($A36,'App H Main Work_Calc'!$A$157:$I$199,8,0)</f>
        <v>NA</v>
      </c>
      <c r="J36" s="417" t="str">
        <f t="shared" si="5"/>
        <v>NA</v>
      </c>
    </row>
    <row r="37" spans="1:10" ht="12" customHeight="1">
      <c r="A37" s="402" t="s">
        <v>73</v>
      </c>
      <c r="B37" s="416">
        <f>VLOOKUP(A37,'Table 10'!$A$5:$P$46,16,0)</f>
        <v>0.0104</v>
      </c>
      <c r="C37" s="416">
        <f>VLOOKUP(A37,'App H Main Work_Calc'!$A$157:$I$199,2,0)</f>
        <v>3.0528375733855183E-07</v>
      </c>
      <c r="D37" s="416">
        <f>VLOOKUP($A37,'App H Main Work_Calc'!$A$157:$I$199,3,0)</f>
        <v>2.619334637964775E-07</v>
      </c>
      <c r="E37" s="416" t="str">
        <f>VLOOKUP(A37,'App H Main Work_Calc'!$A$157:$I$199,4,0)</f>
        <v>NA</v>
      </c>
      <c r="F37" s="416">
        <f t="shared" si="4"/>
        <v>5.672172211350293E-07</v>
      </c>
      <c r="G37" s="417">
        <f>VLOOKUP(A37,'App H Main Work_Calc'!$A$157:$I$199,6,0)</f>
        <v>2.387755102040816E-09</v>
      </c>
      <c r="H37" s="417">
        <f>VLOOKUP($A37,'App H Main Work_Calc'!$A$157:$I$199,7,0)</f>
        <v>2.04869387755102E-09</v>
      </c>
      <c r="I37" s="417">
        <f>VLOOKUP($A37,'App H Main Work_Calc'!$A$157:$I$199,8,0)</f>
        <v>8.809575064635128E-14</v>
      </c>
      <c r="J37" s="417">
        <f t="shared" si="5"/>
        <v>4.436537075342483E-09</v>
      </c>
    </row>
    <row r="38" spans="1:10" ht="12" customHeight="1">
      <c r="A38" s="402" t="s">
        <v>77</v>
      </c>
      <c r="B38" s="416">
        <f>VLOOKUP(A38,'Table 10'!$A$5:$P$46,16,0)</f>
        <v>0.0125</v>
      </c>
      <c r="C38" s="416">
        <f>VLOOKUP(A38,'App H Main Work_Calc'!$A$157:$I$199,2,0)</f>
        <v>3.669275929549902E-07</v>
      </c>
      <c r="D38" s="416">
        <f>VLOOKUP($A38,'App H Main Work_Calc'!$A$157:$I$199,3,0)</f>
        <v>3.1482387475538163E-07</v>
      </c>
      <c r="E38" s="416" t="str">
        <f>VLOOKUP(A38,'App H Main Work_Calc'!$A$157:$I$199,4,0)</f>
        <v>NA</v>
      </c>
      <c r="F38" s="416">
        <f t="shared" si="4"/>
        <v>6.817514677103718E-07</v>
      </c>
      <c r="G38" s="417">
        <f>VLOOKUP(A38,'App H Main Work_Calc'!$A$157:$I$199,6,0)</f>
        <v>2.869897959183673E-08</v>
      </c>
      <c r="H38" s="417">
        <f>VLOOKUP($A38,'App H Main Work_Calc'!$A$157:$I$199,7,0)</f>
        <v>2.462372448979592E-08</v>
      </c>
      <c r="I38" s="417">
        <f>VLOOKUP($A38,'App H Main Work_Calc'!$A$157:$I$199,8,0)</f>
        <v>1.058843156807107E-12</v>
      </c>
      <c r="J38" s="417">
        <f t="shared" si="5"/>
        <v>5.332376292478945E-08</v>
      </c>
    </row>
    <row r="39" spans="1:10" ht="12" customHeight="1">
      <c r="A39" s="402" t="s">
        <v>75</v>
      </c>
      <c r="B39" s="416">
        <f>VLOOKUP(A39,'Table 10'!$A$5:$P$46,16,0)</f>
        <v>0.028</v>
      </c>
      <c r="C39" s="416">
        <f>VLOOKUP(A39,'App H Main Work_Calc'!$A$157:$I$199,2,0)</f>
        <v>8.219178082191781E-07</v>
      </c>
      <c r="D39" s="416">
        <f>VLOOKUP($A39,'App H Main Work_Calc'!$A$157:$I$199,3,0)</f>
        <v>7.052054794520547E-07</v>
      </c>
      <c r="E39" s="416" t="str">
        <f>VLOOKUP(A39,'App H Main Work_Calc'!$A$157:$I$199,4,0)</f>
        <v>NA</v>
      </c>
      <c r="F39" s="416">
        <f t="shared" si="4"/>
        <v>1.5271232876712328E-06</v>
      </c>
      <c r="G39" s="417">
        <f>VLOOKUP(A39,'App H Main Work_Calc'!$A$157:$I$199,6,0)</f>
        <v>6.428571428571429E-09</v>
      </c>
      <c r="H39" s="417">
        <f>VLOOKUP($A39,'App H Main Work_Calc'!$A$157:$I$199,7,0)</f>
        <v>5.515714285714286E-09</v>
      </c>
      <c r="I39" s="417">
        <f>VLOOKUP($A39,'App H Main Work_Calc'!$A$157:$I$199,8,0)</f>
        <v>2.3718086712479195E-13</v>
      </c>
      <c r="J39" s="417">
        <f t="shared" si="5"/>
        <v>1.194452289515284E-08</v>
      </c>
    </row>
    <row r="40" spans="1:10" ht="12" customHeight="1">
      <c r="A40" s="402" t="s">
        <v>465</v>
      </c>
      <c r="B40" s="416">
        <f>VLOOKUP(A40,'Table 10'!$A$5:$P$46,16,0)</f>
        <v>0.00606</v>
      </c>
      <c r="C40" s="416">
        <f>VLOOKUP(A40,'App H Main Work_Calc'!$A$157:$I$199,2,0)</f>
        <v>1.7788649706457926E-07</v>
      </c>
      <c r="D40" s="416">
        <f>VLOOKUP($A40,'App H Main Work_Calc'!$A$157:$I$199,3,0)</f>
        <v>1.52626614481409E-07</v>
      </c>
      <c r="E40" s="416">
        <f>VLOOKUP(A40,'App H Main Work_Calc'!$A$157:$I$199,4,0)</f>
        <v>4.3555031962916334E-10</v>
      </c>
      <c r="F40" s="416">
        <f t="shared" si="4"/>
        <v>3.3094866186561743E-07</v>
      </c>
      <c r="G40" s="417" t="str">
        <f>VLOOKUP(A40,'App H Main Work_Calc'!$A$157:$I$199,6,0)</f>
        <v>NA</v>
      </c>
      <c r="H40" s="417" t="str">
        <f>VLOOKUP($A40,'App H Main Work_Calc'!$A$157:$I$199,7,0)</f>
        <v>NA</v>
      </c>
      <c r="I40" s="417" t="str">
        <f>VLOOKUP($A40,'App H Main Work_Calc'!$A$157:$I$199,8,0)</f>
        <v>NA</v>
      </c>
      <c r="J40" s="417" t="str">
        <f t="shared" si="5"/>
        <v>NA</v>
      </c>
    </row>
    <row r="41" spans="1:10" ht="12" customHeight="1">
      <c r="A41" s="402" t="s">
        <v>76</v>
      </c>
      <c r="B41" s="416">
        <f>VLOOKUP(A41,'Table 10'!$A$5:$P$46,16,0)</f>
        <v>0.00214</v>
      </c>
      <c r="C41" s="416">
        <f>VLOOKUP(A41,'App H Main Work_Calc'!$A$157:$I$199,2,0)</f>
        <v>6.281800391389432E-08</v>
      </c>
      <c r="D41" s="416">
        <f>VLOOKUP($A41,'App H Main Work_Calc'!$A$157:$I$199,3,0)</f>
        <v>5.3897847358121326E-08</v>
      </c>
      <c r="E41" s="416" t="str">
        <f>VLOOKUP(A41,'App H Main Work_Calc'!$A$157:$I$199,4,0)</f>
        <v>NA</v>
      </c>
      <c r="F41" s="416">
        <f t="shared" si="4"/>
        <v>1.1671585127201564E-07</v>
      </c>
      <c r="G41" s="417">
        <f>VLOOKUP(A41,'App H Main Work_Calc'!$A$157:$I$199,6,0)</f>
        <v>4.9132653061224486E-11</v>
      </c>
      <c r="H41" s="417">
        <f>VLOOKUP($A41,'App H Main Work_Calc'!$A$157:$I$199,7,0)</f>
        <v>4.215581632653061E-11</v>
      </c>
      <c r="I41" s="417">
        <f>VLOOKUP($A41,'App H Main Work_Calc'!$A$157:$I$199,8,0)</f>
        <v>1.8127394844537666E-14</v>
      </c>
      <c r="J41" s="417">
        <f t="shared" si="5"/>
        <v>9.130659678259963E-11</v>
      </c>
    </row>
    <row r="42" spans="1:10" ht="12" customHeight="1">
      <c r="A42" s="402" t="s">
        <v>74</v>
      </c>
      <c r="B42" s="416">
        <f>VLOOKUP(A42,'Table 10'!$A$5:$P$46,16,0)</f>
        <v>0.0201</v>
      </c>
      <c r="C42" s="416">
        <f>VLOOKUP(A42,'App H Main Work_Calc'!$A$157:$I$199,2,0)</f>
        <v>5.900195694716242E-07</v>
      </c>
      <c r="D42" s="416">
        <f>VLOOKUP($A42,'App H Main Work_Calc'!$A$157:$I$199,3,0)</f>
        <v>5.062367906066535E-07</v>
      </c>
      <c r="E42" s="416" t="str">
        <f>VLOOKUP(A42,'App H Main Work_Calc'!$A$157:$I$199,4,0)</f>
        <v>NA</v>
      </c>
      <c r="F42" s="416">
        <f>IF(SUM(C42:E42)=0,"NA",SUM(C42:E42))</f>
        <v>1.0962563600782778E-06</v>
      </c>
      <c r="G42" s="417">
        <f>VLOOKUP(A42,'App H Main Work_Calc'!$A$157:$I$199,6,0)</f>
        <v>4.6147959183673466E-11</v>
      </c>
      <c r="H42" s="417">
        <f>VLOOKUP($A42,'App H Main Work_Calc'!$A$157:$I$199,7,0)</f>
        <v>3.9594948979591835E-11</v>
      </c>
      <c r="I42" s="417">
        <f>VLOOKUP($A42,'App H Main Work_Calc'!$A$157:$I$199,8,0)</f>
        <v>1.7026197961458276E-14</v>
      </c>
      <c r="J42" s="417">
        <f>IF(SUM(G42:I42)=0,"NA",SUM(G42:I42))</f>
        <v>8.575993436122676E-11</v>
      </c>
    </row>
    <row r="43" spans="1:10" ht="12" customHeight="1">
      <c r="A43" s="402" t="s">
        <v>341</v>
      </c>
      <c r="B43" s="416">
        <f>VLOOKUP(A43,'Table 10'!$A$5:$P$46,16,0)</f>
        <v>0.0118</v>
      </c>
      <c r="C43" s="416">
        <f>VLOOKUP(A43,'App H Main Work_Calc'!$A$157:$I$199,2,0)</f>
        <v>3.4637964774951076E-07</v>
      </c>
      <c r="D43" s="416">
        <f>VLOOKUP($A43,'App H Main Work_Calc'!$A$157:$I$199,3,0)</f>
        <v>2.971937377690802E-07</v>
      </c>
      <c r="E43" s="416" t="str">
        <f>VLOOKUP(A43,'App H Main Work_Calc'!$A$157:$I$199,4,0)</f>
        <v>NA</v>
      </c>
      <c r="F43" s="416">
        <f>IF(SUM(C43:E43)=0,"NA",SUM(C43:E43))</f>
        <v>6.43573385518591E-07</v>
      </c>
      <c r="G43" s="417">
        <f>VLOOKUP(A43,'App H Main Work_Calc'!$A$157:$I$199,6,0)</f>
        <v>2.7091836734693875E-08</v>
      </c>
      <c r="H43" s="417">
        <f>VLOOKUP($A43,'App H Main Work_Calc'!$A$157:$I$199,7,0)</f>
        <v>2.3244795918367344E-08</v>
      </c>
      <c r="I43" s="417">
        <f>VLOOKUP($A43,'App H Main Work_Calc'!$A$157:$I$199,8,0)</f>
        <v>1.0904159345737185E-12</v>
      </c>
      <c r="J43" s="417">
        <f>IF(SUM(G43:I43)=0,"NA",SUM(G43:I43))</f>
        <v>5.0337723068995795E-08</v>
      </c>
    </row>
    <row r="44" spans="1:10" ht="12" customHeight="1">
      <c r="A44" s="402" t="s">
        <v>78</v>
      </c>
      <c r="B44" s="416">
        <f>VLOOKUP(A44,'Table 10'!$A$5:$P$46,16,0)</f>
        <v>0.00586</v>
      </c>
      <c r="C44" s="416">
        <f>VLOOKUP(A44,'App H Main Work_Calc'!$A$157:$I$199,2,0)</f>
        <v>1.720156555772994E-07</v>
      </c>
      <c r="D44" s="416">
        <f>VLOOKUP($A44,'App H Main Work_Calc'!$A$157:$I$199,3,0)</f>
        <v>1.4758943248532287E-07</v>
      </c>
      <c r="E44" s="416" t="str">
        <f>VLOOKUP(A44,'App H Main Work_Calc'!$A$157:$I$199,4,0)</f>
        <v>NA</v>
      </c>
      <c r="F44" s="416">
        <f>IF(SUM(C44:E44)=0,"NA",SUM(C44:E44))</f>
        <v>3.1960508806262227E-07</v>
      </c>
      <c r="G44" s="417">
        <f>VLOOKUP(A44,'App H Main Work_Calc'!$A$157:$I$199,6,0)</f>
        <v>1.345408163265306E-09</v>
      </c>
      <c r="H44" s="417">
        <f>VLOOKUP($A44,'App H Main Work_Calc'!$A$157:$I$199,7,0)</f>
        <v>1.1543602040816326E-09</v>
      </c>
      <c r="I44" s="417">
        <f>VLOOKUP($A44,'App H Main Work_Calc'!$A$157:$I$199,8,0)</f>
        <v>4.9638567191117164E-14</v>
      </c>
      <c r="J44" s="417">
        <f>IF(SUM(G44:I44)=0,"NA",SUM(G44:I44))</f>
        <v>2.4998180059141296E-09</v>
      </c>
    </row>
    <row r="45" spans="1:10" ht="12" customHeight="1">
      <c r="A45" s="402" t="s">
        <v>620</v>
      </c>
      <c r="B45" s="416">
        <f>VLOOKUP(A45,'Table 10'!$A$5:$P$46,16,0)</f>
        <v>0.00852</v>
      </c>
      <c r="C45" s="416">
        <f>VLOOKUP(A45,'App H Main Work_Calc'!$A$157:$I$199,2,0)</f>
        <v>2.500978473581213E-07</v>
      </c>
      <c r="D45" s="416">
        <f>VLOOKUP($A45,'App H Main Work_Calc'!$A$157:$I$199,3,0)</f>
        <v>2.1458395303326812E-07</v>
      </c>
      <c r="E45" s="416">
        <f>VLOOKUP(A45,'App H Main Work_Calc'!$A$157:$I$199,4,0)</f>
        <v>6.1235787512219E-10</v>
      </c>
      <c r="F45" s="416">
        <f>IF(SUM(C45:E45)=0,"NA",SUM(C45:E45))</f>
        <v>4.652941582665116E-07</v>
      </c>
      <c r="G45" s="417" t="str">
        <f>VLOOKUP(A45,'App H Main Work_Calc'!$A$157:$I$199,6,0)</f>
        <v>NA</v>
      </c>
      <c r="H45" s="417" t="str">
        <f>VLOOKUP($A45,'App H Main Work_Calc'!$A$157:$I$199,7,0)</f>
        <v>NA</v>
      </c>
      <c r="I45" s="417" t="str">
        <f>VLOOKUP($A45,'App H Main Work_Calc'!$A$157:$I$199,8,0)</f>
        <v>NA</v>
      </c>
      <c r="J45" s="417" t="str">
        <f>IF(SUM(G45:I45)=0,"NA",SUM(G45:I45))</f>
        <v>NA</v>
      </c>
    </row>
    <row r="46" spans="1:10" ht="12" customHeight="1">
      <c r="A46" s="402" t="s">
        <v>70</v>
      </c>
      <c r="B46" s="416">
        <f>VLOOKUP(A46,'Table 10'!$A$5:$P$46,16,0)</f>
        <v>0.0258</v>
      </c>
      <c r="C46" s="416">
        <f>VLOOKUP(A46,'App H Main Work_Calc'!$A$157:$I$199,2,0)</f>
        <v>7.573385518590998E-07</v>
      </c>
      <c r="D46" s="416">
        <f>VLOOKUP($A46,'App H Main Work_Calc'!$A$157:$I$199,3,0)</f>
        <v>6.497964774951076E-07</v>
      </c>
      <c r="E46" s="416">
        <f>VLOOKUP(A46,'App H Main Work_Calc'!$A$157:$I$199,4,0)</f>
        <v>1.8543231429756458E-09</v>
      </c>
      <c r="F46" s="416">
        <f t="shared" si="4"/>
        <v>1.4089893524971832E-06</v>
      </c>
      <c r="G46" s="417" t="str">
        <f>VLOOKUP(A46,'App H Main Work_Calc'!$A$157:$I$199,6,0)</f>
        <v>NA</v>
      </c>
      <c r="H46" s="417" t="str">
        <f>VLOOKUP($A46,'App H Main Work_Calc'!$A$157:$I$199,7,0)</f>
        <v>NA</v>
      </c>
      <c r="I46" s="417" t="str">
        <f>VLOOKUP($A46,'App H Main Work_Calc'!$A$157:$I$199,8,0)</f>
        <v>NA</v>
      </c>
      <c r="J46" s="417" t="str">
        <f t="shared" si="5"/>
        <v>NA</v>
      </c>
    </row>
    <row r="47" spans="1:10" ht="12" customHeight="1">
      <c r="A47" s="412" t="s">
        <v>42</v>
      </c>
      <c r="B47" s="413"/>
      <c r="C47" s="413"/>
      <c r="D47" s="413"/>
      <c r="E47" s="413"/>
      <c r="F47" s="413"/>
      <c r="G47" s="418"/>
      <c r="H47" s="418"/>
      <c r="I47" s="418"/>
      <c r="J47" s="418"/>
    </row>
    <row r="48" spans="1:10" ht="12" customHeight="1">
      <c r="A48" s="402" t="s">
        <v>339</v>
      </c>
      <c r="B48" s="416">
        <f>VLOOKUP(A48,'Table 10'!$A$5:$P$46,16,0)</f>
        <v>0.23</v>
      </c>
      <c r="C48" s="416">
        <f>VLOOKUP(A48,'App H Main Work_Calc'!$A$157:$I$199,2,0)</f>
        <v>1.0127201565557729E-05</v>
      </c>
      <c r="D48" s="416">
        <f>VLOOKUP($A48,'App H Main Work_Calc'!$A$157:$I$199,3,0)</f>
        <v>6.683953033268101E-06</v>
      </c>
      <c r="E48" s="416" t="str">
        <f>VLOOKUP(A48,'App H Main Work_Calc'!$A$157:$I$199,4,0)</f>
        <v>NA</v>
      </c>
      <c r="F48" s="416">
        <f>IF(SUM(C48:E48)=0,"NA",SUM(C48:E48))</f>
        <v>1.681115459882583E-05</v>
      </c>
      <c r="G48" s="417">
        <f>VLOOKUP(A48,'App H Main Work_Calc'!$A$157:$I$199,6,0)</f>
        <v>1.012720156555773E-09</v>
      </c>
      <c r="H48" s="417">
        <f>VLOOKUP($A48,'App H Main Work_Calc'!$A$157:$I$199,7,0)</f>
        <v>6.683953033268102E-10</v>
      </c>
      <c r="I48" s="417">
        <f>VLOOKUP($A48,'App H Main Work_Calc'!$A$157:$I$199,8,0)</f>
        <v>4.2507739822365295E-14</v>
      </c>
      <c r="J48" s="417">
        <f>IF(SUM(G48:I48)=0,"NA",SUM(G48:I48))</f>
        <v>1.6811579676224057E-09</v>
      </c>
    </row>
    <row r="49" spans="1:10" ht="12" customHeight="1">
      <c r="A49" s="412" t="s">
        <v>41</v>
      </c>
      <c r="B49" s="413"/>
      <c r="C49" s="413"/>
      <c r="D49" s="413"/>
      <c r="E49" s="413"/>
      <c r="F49" s="413"/>
      <c r="G49" s="418"/>
      <c r="H49" s="418"/>
      <c r="I49" s="418"/>
      <c r="J49" s="418"/>
    </row>
    <row r="50" spans="1:10" ht="12" customHeight="1">
      <c r="A50" s="402" t="s">
        <v>248</v>
      </c>
      <c r="B50" s="416">
        <f>VLOOKUP(A50,'Table 10'!$A$5:$P$46,16,0)</f>
        <v>0.000687</v>
      </c>
      <c r="C50" s="416" t="str">
        <f>VLOOKUP(A50,'App H Main Work_Calc'!$A$157:$I$199,2,0)</f>
        <v>NA</v>
      </c>
      <c r="D50" s="416" t="str">
        <f>VLOOKUP($A50,'App H Main Work_Calc'!$A$157:$I$199,3,0)</f>
        <v>NA</v>
      </c>
      <c r="E50" s="416" t="str">
        <f>VLOOKUP(A50,'App H Main Work_Calc'!$A$157:$I$199,4,0)</f>
        <v>NA</v>
      </c>
      <c r="F50" s="416" t="str">
        <f>IF(SUM(C50:E50)=0,"NA",SUM(C50:E50))</f>
        <v>NA</v>
      </c>
      <c r="G50" s="417" t="str">
        <f>VLOOKUP(A50,'App H Main Work_Calc'!$A$157:$I$199,6,0)</f>
        <v>NA</v>
      </c>
      <c r="H50" s="417" t="str">
        <f>VLOOKUP($A50,'App H Main Work_Calc'!$A$157:$I$199,7,0)</f>
        <v>NA</v>
      </c>
      <c r="I50" s="417" t="str">
        <f>VLOOKUP($A50,'App H Main Work_Calc'!$A$157:$I$199,8,0)</f>
        <v>NA</v>
      </c>
      <c r="J50" s="417" t="str">
        <f>IF(SUM(G50:I50)=0,"NA",SUM(G50:I50))</f>
        <v>NA</v>
      </c>
    </row>
    <row r="51" spans="1:10" ht="12" customHeight="1">
      <c r="A51" s="402" t="s">
        <v>895</v>
      </c>
      <c r="B51" s="416">
        <f>VLOOKUP(A51,'Table 10'!$A$5:$P$46,16,0)</f>
        <v>0.00987</v>
      </c>
      <c r="C51" s="416">
        <f>VLOOKUP(A51,'App H Main Work_Calc'!$A$157:$I$199,2,0)</f>
        <v>1.4486301369863014E-07</v>
      </c>
      <c r="D51" s="416">
        <f>VLOOKUP($A51,'App H Main Work_Calc'!$A$157:$I$199,3,0)</f>
        <v>0</v>
      </c>
      <c r="E51" s="416" t="str">
        <f>VLOOKUP(A51,'App H Main Work_Calc'!$A$157:$I$199,4,0)</f>
        <v>NA</v>
      </c>
      <c r="F51" s="416">
        <f>IF(SUM(C51:E51)=0,"NA",SUM(C51:E51))</f>
        <v>1.4486301369863014E-07</v>
      </c>
      <c r="G51" s="417">
        <f>VLOOKUP(A51,'App H Main Work_Calc'!$A$157:$I$199,6,0)</f>
        <v>2.328155577299413E-11</v>
      </c>
      <c r="H51" s="417">
        <f>VLOOKUP($A51,'App H Main Work_Calc'!$A$157:$I$199,7,0)</f>
        <v>0</v>
      </c>
      <c r="I51" s="417" t="str">
        <f>VLOOKUP($A51,'App H Main Work_Calc'!$A$157:$I$199,8,0)</f>
        <v>NA</v>
      </c>
      <c r="J51" s="417">
        <f>IF(SUM(G51:I51)=0,"NA",SUM(G51:I51))</f>
        <v>2.328155577299413E-11</v>
      </c>
    </row>
    <row r="52" spans="1:10" ht="12" customHeight="1">
      <c r="A52" s="402" t="s">
        <v>204</v>
      </c>
      <c r="B52" s="416">
        <f>VLOOKUP(A52,'Table 10'!$A$5:$P$46,16,0)</f>
        <v>6.48E-05</v>
      </c>
      <c r="C52" s="416">
        <f>VLOOKUP(A52,'App H Main Work_Calc'!$A$157:$I$199,2,0)</f>
        <v>5.706457925636007E-10</v>
      </c>
      <c r="D52" s="416">
        <f>VLOOKUP($A52,'App H Main Work_Calc'!$A$157:$I$199,3,0)</f>
        <v>0</v>
      </c>
      <c r="E52" s="416" t="str">
        <f>VLOOKUP(A52,'App H Main Work_Calc'!$A$157:$I$199,4,0)</f>
        <v>NA</v>
      </c>
      <c r="F52" s="416">
        <f>IF(SUM(C52:E52)=0,"NA",SUM(C52:E52))</f>
        <v>5.706457925636007E-10</v>
      </c>
      <c r="G52" s="417">
        <f>VLOOKUP(A52,'App H Main Work_Calc'!$A$157:$I$199,6,0)</f>
        <v>2.24182275649986E-13</v>
      </c>
      <c r="H52" s="417">
        <f>VLOOKUP($A52,'App H Main Work_Calc'!$A$157:$I$199,7,0)</f>
        <v>0</v>
      </c>
      <c r="I52" s="417" t="str">
        <f>VLOOKUP($A52,'App H Main Work_Calc'!$A$157:$I$199,8,0)</f>
        <v>NA</v>
      </c>
      <c r="J52" s="417">
        <f>IF(SUM(G52:I52)=0,"NA",SUM(G52:I52))</f>
        <v>2.24182275649986E-13</v>
      </c>
    </row>
    <row r="53" spans="1:10" ht="12" customHeight="1">
      <c r="A53" s="421" t="s">
        <v>63</v>
      </c>
      <c r="B53" s="422"/>
      <c r="C53" s="419">
        <f aca="true" t="shared" si="6" ref="C53:J53">SUM(C11:C52)</f>
        <v>0.011807921389767962</v>
      </c>
      <c r="D53" s="504">
        <f t="shared" si="6"/>
        <v>0.000771491378923679</v>
      </c>
      <c r="E53" s="504">
        <f t="shared" si="6"/>
        <v>0.0002148985018638291</v>
      </c>
      <c r="F53" s="419">
        <f t="shared" si="6"/>
        <v>0.012794311270555473</v>
      </c>
      <c r="G53" s="417">
        <f t="shared" si="6"/>
        <v>7.408948945345261E-08</v>
      </c>
      <c r="H53" s="417">
        <f t="shared" si="6"/>
        <v>5.904839148098965E-08</v>
      </c>
      <c r="I53" s="417">
        <f t="shared" si="6"/>
        <v>7.958992029199781E-09</v>
      </c>
      <c r="J53" s="417">
        <f t="shared" si="6"/>
        <v>1.4109687296364204E-07</v>
      </c>
    </row>
    <row r="54" ht="12" customHeight="1">
      <c r="A54" s="528" t="s">
        <v>845</v>
      </c>
    </row>
    <row r="55" ht="12" customHeight="1">
      <c r="A55" s="7" t="s">
        <v>130</v>
      </c>
    </row>
    <row r="56" ht="12" customHeight="1">
      <c r="A56" s="7" t="s">
        <v>131</v>
      </c>
    </row>
    <row r="57" spans="1:5" ht="12" customHeight="1">
      <c r="A57" s="7" t="s">
        <v>132</v>
      </c>
      <c r="D57" s="324"/>
      <c r="E57" s="324"/>
    </row>
    <row r="58" spans="1:5" ht="12" customHeight="1">
      <c r="A58" s="129" t="s">
        <v>846</v>
      </c>
      <c r="D58" s="324"/>
      <c r="E58" s="324"/>
    </row>
    <row r="59" spans="1:5" ht="12" customHeight="1">
      <c r="A59" s="129" t="s">
        <v>847</v>
      </c>
      <c r="D59" s="324"/>
      <c r="E59" s="324"/>
    </row>
    <row r="60" spans="1:5" ht="12" customHeight="1">
      <c r="A60" s="325" t="s">
        <v>848</v>
      </c>
      <c r="D60" s="324"/>
      <c r="E60" s="324"/>
    </row>
    <row r="61" spans="4:5" ht="12.75">
      <c r="D61" s="324"/>
      <c r="E61" s="324"/>
    </row>
    <row r="62" spans="4:5" ht="12.75">
      <c r="D62" s="324"/>
      <c r="E62" s="324"/>
    </row>
    <row r="63" spans="4:5" ht="12.75">
      <c r="D63" s="324"/>
      <c r="E63" s="324"/>
    </row>
    <row r="64" spans="4:5" ht="12.75">
      <c r="D64" s="324"/>
      <c r="E64" s="324"/>
    </row>
    <row r="65" spans="4:5" ht="12.75">
      <c r="D65" s="324"/>
      <c r="E65" s="324"/>
    </row>
    <row r="66" spans="4:5" ht="12.75">
      <c r="D66" s="324"/>
      <c r="E66" s="324"/>
    </row>
    <row r="67" spans="4:5" ht="12.75">
      <c r="D67" s="133"/>
      <c r="E67" s="133"/>
    </row>
  </sheetData>
  <conditionalFormatting sqref="A48 A50:A52 A34:A46 A24:A26">
    <cfRule type="expression" priority="1" dxfId="3" stopIfTrue="1">
      <formula>#REF!="YES"</formula>
    </cfRule>
  </conditionalFormatting>
  <printOptions horizontalCentered="1"/>
  <pageMargins left="0.25" right="0.25" top="1.5" bottom="0.75" header="0.5" footer="0.5"/>
  <pageSetup fitToHeight="0" horizontalDpi="600" verticalDpi="600" orientation="landscape" r:id="rId1"/>
  <headerFooter alignWithMargins="0">
    <oddHeader>&amp;C&amp;"Times New Roman,Bold"TABLE 25
CHEMICAL RISK SUMMARY FOR MAINTENANCE (OUTDOOR) WORKER RECEPTORS
HUMAN HEALTH RISK ASSESSMENT AND CLOSURE REPORT FOR GALLERIA NORTH-SCHOOL SITE SUB-AREA
BMI COMMON AREAS (EASTSIDE), CLARK COUNTY, NEVADA
(Page &amp;P of &amp;N)</oddHeader>
  </headerFooter>
</worksheet>
</file>

<file path=xl/worksheets/sheet6.xml><?xml version="1.0" encoding="utf-8"?>
<worksheet xmlns="http://schemas.openxmlformats.org/spreadsheetml/2006/main" xmlns:r="http://schemas.openxmlformats.org/officeDocument/2006/relationships">
  <sheetPr codeName="Sheet4"/>
  <dimension ref="A1:IM52"/>
  <sheetViews>
    <sheetView showGridLines="0" workbookViewId="0" topLeftCell="A1">
      <selection activeCell="A1" sqref="A1"/>
    </sheetView>
  </sheetViews>
  <sheetFormatPr defaultColWidth="9.140625" defaultRowHeight="12.75"/>
  <cols>
    <col min="1" max="1" width="25.00390625" style="2" customWidth="1"/>
    <col min="2" max="4" width="9.7109375" style="2" customWidth="1"/>
    <col min="5" max="7" width="9.7109375" style="2" hidden="1" customWidth="1"/>
    <col min="8" max="9" width="8.8515625" style="2" customWidth="1"/>
    <col min="10" max="10" width="12.28125" style="2" bestFit="1" customWidth="1"/>
    <col min="11" max="16384" width="8.8515625" style="2" customWidth="1"/>
  </cols>
  <sheetData>
    <row r="1" spans="1:247" s="1" customFormat="1" ht="12" customHeight="1">
      <c r="A1" s="143"/>
      <c r="B1" s="143"/>
      <c r="C1" s="143"/>
      <c r="D1" s="144"/>
      <c r="E1" s="144"/>
      <c r="F1" s="144"/>
      <c r="G1" s="14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row>
    <row r="2" spans="1:247" s="1" customFormat="1" ht="26.25">
      <c r="A2" s="326"/>
      <c r="B2" s="99" t="s">
        <v>486</v>
      </c>
      <c r="C2" s="38"/>
      <c r="D2" s="99"/>
      <c r="E2" s="99" t="s">
        <v>442</v>
      </c>
      <c r="F2" s="38"/>
      <c r="G2" s="99"/>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row>
    <row r="3" spans="1:7" s="1" customFormat="1" ht="15">
      <c r="A3" s="8"/>
      <c r="B3" s="35" t="s">
        <v>369</v>
      </c>
      <c r="C3" s="28" t="s">
        <v>412</v>
      </c>
      <c r="D3" s="28" t="s">
        <v>413</v>
      </c>
      <c r="E3" s="35" t="s">
        <v>369</v>
      </c>
      <c r="F3" s="28" t="s">
        <v>414</v>
      </c>
      <c r="G3" s="28" t="s">
        <v>413</v>
      </c>
    </row>
    <row r="4" spans="1:7" s="1" customFormat="1" ht="15">
      <c r="A4" s="29" t="s">
        <v>68</v>
      </c>
      <c r="B4" s="36" t="s">
        <v>129</v>
      </c>
      <c r="C4" s="29" t="s">
        <v>35</v>
      </c>
      <c r="D4" s="29" t="s">
        <v>401</v>
      </c>
      <c r="E4" s="36" t="s">
        <v>129</v>
      </c>
      <c r="F4" s="29" t="s">
        <v>35</v>
      </c>
      <c r="G4" s="29" t="s">
        <v>401</v>
      </c>
    </row>
    <row r="5" spans="1:7" ht="12.75">
      <c r="A5" s="97" t="s">
        <v>699</v>
      </c>
      <c r="B5" s="98"/>
      <c r="C5" s="98"/>
      <c r="D5" s="98"/>
      <c r="E5" s="98"/>
      <c r="F5" s="98"/>
      <c r="G5" s="98"/>
    </row>
    <row r="6" spans="1:10" s="1" customFormat="1" ht="12.75">
      <c r="A6" s="328" t="s">
        <v>701</v>
      </c>
      <c r="B6" s="9">
        <f>VLOOKUP(A6,'Table 10'!$A$5:$P$46,16,0)</f>
        <v>0.399</v>
      </c>
      <c r="C6" s="298">
        <f>1/VLOOKUP(A6,'App H VF calc'!$A$3:$I$4,9,FALSE)</f>
        <v>1.981731586727173E-05</v>
      </c>
      <c r="D6" s="9">
        <f>B6*C6</f>
        <v>7.90710903104142E-06</v>
      </c>
      <c r="E6" s="9"/>
      <c r="F6" s="9"/>
      <c r="G6" s="9"/>
      <c r="I6" s="2"/>
      <c r="J6" s="131"/>
    </row>
    <row r="7" spans="1:7" ht="12.75">
      <c r="A7" s="97" t="s">
        <v>854</v>
      </c>
      <c r="B7" s="98"/>
      <c r="C7" s="98"/>
      <c r="D7" s="98"/>
      <c r="E7" s="98"/>
      <c r="F7" s="98"/>
      <c r="G7" s="98"/>
    </row>
    <row r="8" spans="1:10" s="1" customFormat="1" ht="12" customHeight="1">
      <c r="A8" s="328" t="s">
        <v>856</v>
      </c>
      <c r="B8" s="9">
        <f>VLOOKUP(A8,'Table 10'!$A$5:$P$46,16,0)</f>
        <v>2.15</v>
      </c>
      <c r="C8" s="298">
        <v>1.0493456545521097E-09</v>
      </c>
      <c r="D8" s="9">
        <f>B8*C8</f>
        <v>2.2560931572870356E-09</v>
      </c>
      <c r="E8" s="9" t="e">
        <f>VLOOKUP(A8,#REF!,15,0)</f>
        <v>#REF!</v>
      </c>
      <c r="F8" s="9">
        <v>7.352941176470588E-10</v>
      </c>
      <c r="G8" s="9" t="e">
        <f>E8*F8</f>
        <v>#REF!</v>
      </c>
      <c r="I8" s="2"/>
      <c r="J8" s="328"/>
    </row>
    <row r="9" spans="1:10" s="1" customFormat="1" ht="12" customHeight="1">
      <c r="A9" s="328" t="s">
        <v>98</v>
      </c>
      <c r="B9" s="9">
        <f>VLOOKUP(A9,'Table 10'!$A$5:$P$46,16,0)</f>
        <v>0.202</v>
      </c>
      <c r="C9" s="298">
        <v>1.0493456545521097E-09</v>
      </c>
      <c r="D9" s="9">
        <f aca="true" t="shared" si="0" ref="D9:D14">B9*C9</f>
        <v>2.1196782221952618E-10</v>
      </c>
      <c r="E9" s="9" t="e">
        <f>VLOOKUP(A9,#REF!,15,0)</f>
        <v>#REF!</v>
      </c>
      <c r="F9" s="9">
        <v>7.352941176470588E-10</v>
      </c>
      <c r="G9" s="9" t="e">
        <f>E9*F9</f>
        <v>#REF!</v>
      </c>
      <c r="I9" s="2"/>
      <c r="J9" s="328"/>
    </row>
    <row r="10" spans="1:10" s="1" customFormat="1" ht="12" customHeight="1">
      <c r="A10" s="328" t="s">
        <v>857</v>
      </c>
      <c r="B10" s="9">
        <f>VLOOKUP(A10,'Table 10'!$A$5:$P$46,16,0)</f>
        <v>0.721</v>
      </c>
      <c r="C10" s="298">
        <v>1.0493456545521097E-09</v>
      </c>
      <c r="D10" s="9">
        <f t="shared" si="0"/>
        <v>7.565782169320711E-10</v>
      </c>
      <c r="E10" s="9" t="e">
        <f>VLOOKUP(A10,#REF!,15,0)</f>
        <v>#REF!</v>
      </c>
      <c r="F10" s="9">
        <v>7.352941176470588E-10</v>
      </c>
      <c r="G10" s="9" t="e">
        <f>E10*F10</f>
        <v>#REF!</v>
      </c>
      <c r="I10" s="2"/>
      <c r="J10" s="328"/>
    </row>
    <row r="11" spans="1:10" s="1" customFormat="1" ht="12" customHeight="1">
      <c r="A11" s="328" t="s">
        <v>342</v>
      </c>
      <c r="B11" s="9">
        <f>VLOOKUP(A11,'Table 10'!$A$5:$P$46,16,0)</f>
        <v>0.795</v>
      </c>
      <c r="C11" s="298">
        <v>1.0493456545521097E-09</v>
      </c>
      <c r="D11" s="9">
        <f t="shared" si="0"/>
        <v>8.342297953689272E-10</v>
      </c>
      <c r="E11" s="9"/>
      <c r="F11" s="9"/>
      <c r="G11" s="9"/>
      <c r="I11" s="2"/>
      <c r="J11" s="328"/>
    </row>
    <row r="12" spans="1:10" s="1" customFormat="1" ht="12" customHeight="1">
      <c r="A12" s="328" t="s">
        <v>128</v>
      </c>
      <c r="B12" s="9">
        <f>VLOOKUP(A12,'Table 10'!$A$5:$P$46,16,0)</f>
        <v>0.0445</v>
      </c>
      <c r="C12" s="298">
        <v>1.0493456545521097E-09</v>
      </c>
      <c r="D12" s="9">
        <f t="shared" si="0"/>
        <v>4.669588162756888E-11</v>
      </c>
      <c r="E12" s="9"/>
      <c r="F12" s="9"/>
      <c r="G12" s="9"/>
      <c r="J12" s="328"/>
    </row>
    <row r="13" spans="1:10" s="1" customFormat="1" ht="12" customHeight="1">
      <c r="A13" s="328" t="s">
        <v>124</v>
      </c>
      <c r="B13" s="9">
        <f>VLOOKUP(A13,'Table 10'!$A$5:$P$46,16,0)</f>
        <v>19.2</v>
      </c>
      <c r="C13" s="298">
        <v>1.0493456545521097E-09</v>
      </c>
      <c r="D13" s="9">
        <f>B13*C13</f>
        <v>2.0147436567400506E-08</v>
      </c>
      <c r="E13" s="9"/>
      <c r="F13" s="9"/>
      <c r="G13" s="9"/>
      <c r="J13" s="328"/>
    </row>
    <row r="14" spans="1:10" s="1" customFormat="1" ht="12" customHeight="1">
      <c r="A14" s="328" t="s">
        <v>858</v>
      </c>
      <c r="B14" s="9">
        <f>VLOOKUP(A14,'Table 10'!$A$5:$P$46,16,0)</f>
        <v>33.8</v>
      </c>
      <c r="C14" s="298">
        <v>1.0493456545521097E-09</v>
      </c>
      <c r="D14" s="9">
        <f t="shared" si="0"/>
        <v>3.5467883123861306E-08</v>
      </c>
      <c r="E14" s="9"/>
      <c r="F14" s="9"/>
      <c r="G14" s="9"/>
      <c r="J14" s="328"/>
    </row>
    <row r="15" spans="1:10" s="1" customFormat="1" ht="12" customHeight="1">
      <c r="A15" s="328" t="s">
        <v>918</v>
      </c>
      <c r="B15" s="9">
        <f>VLOOKUP(A15,'Table 10'!$A$5:$P$46,16,0)</f>
        <v>0.624</v>
      </c>
      <c r="C15" s="298">
        <v>1.0493456545521097E-09</v>
      </c>
      <c r="D15" s="9">
        <f>B15*C15</f>
        <v>6.547916884405164E-10</v>
      </c>
      <c r="E15" s="9"/>
      <c r="F15" s="9"/>
      <c r="G15" s="9"/>
      <c r="J15" s="328"/>
    </row>
    <row r="16" spans="1:10" s="1" customFormat="1" ht="12" customHeight="1">
      <c r="A16" s="328" t="s">
        <v>241</v>
      </c>
      <c r="B16" s="9">
        <f>VLOOKUP(A16,'Table 10'!$A$5:$P$46,16,0)</f>
        <v>7.41</v>
      </c>
      <c r="C16" s="298">
        <v>1.0493456545521097E-09</v>
      </c>
      <c r="D16" s="9">
        <f>B16*C16</f>
        <v>7.775651300231133E-09</v>
      </c>
      <c r="E16" s="9" t="e">
        <f>VLOOKUP(A16,#REF!,15,0)</f>
        <v>#REF!</v>
      </c>
      <c r="F16" s="9">
        <v>7.352941176470588E-10</v>
      </c>
      <c r="G16" s="9" t="e">
        <f>E16*F16</f>
        <v>#REF!</v>
      </c>
      <c r="J16" s="328"/>
    </row>
    <row r="17" spans="1:10" s="1" customFormat="1" ht="12" customHeight="1">
      <c r="A17" s="328" t="s">
        <v>91</v>
      </c>
      <c r="B17" s="9">
        <f>VLOOKUP(A17,'Table 10'!$A$5:$P$46,16,0)</f>
        <v>74</v>
      </c>
      <c r="C17" s="298">
        <v>1.0493456545521097E-09</v>
      </c>
      <c r="D17" s="9">
        <f>B17*C17</f>
        <v>7.765157843685612E-08</v>
      </c>
      <c r="E17" s="9"/>
      <c r="F17" s="9"/>
      <c r="G17" s="9"/>
      <c r="J17" s="328"/>
    </row>
    <row r="18" spans="1:7" ht="12.75">
      <c r="A18" s="97" t="s">
        <v>40</v>
      </c>
      <c r="B18" s="98"/>
      <c r="C18" s="98"/>
      <c r="D18" s="98"/>
      <c r="E18" s="98"/>
      <c r="F18" s="98"/>
      <c r="G18" s="98"/>
    </row>
    <row r="19" spans="1:7" s="6" customFormat="1" ht="12" customHeight="1">
      <c r="A19" s="133" t="s">
        <v>525</v>
      </c>
      <c r="B19" s="9">
        <f>VLOOKUP(A19,'Table 10'!$A$5:$P$46,16,0)</f>
        <v>0.00385</v>
      </c>
      <c r="C19" s="298">
        <v>1.0493456545521097E-09</v>
      </c>
      <c r="D19" s="9">
        <f aca="true" t="shared" si="1" ref="D19:D27">B19*C19</f>
        <v>4.0399807700256225E-12</v>
      </c>
      <c r="E19" s="9" t="e">
        <f>VLOOKUP(A19,#REF!,15,0)</f>
        <v>#REF!</v>
      </c>
      <c r="F19" s="9" t="e">
        <v>#N/A</v>
      </c>
      <c r="G19" s="9" t="e">
        <f>E19*F19</f>
        <v>#REF!</v>
      </c>
    </row>
    <row r="20" spans="1:7" s="6" customFormat="1" ht="12" customHeight="1">
      <c r="A20" s="320" t="s">
        <v>560</v>
      </c>
      <c r="B20" s="9">
        <f>VLOOKUP(A20,'Table 10'!$A$5:$P$46,16,0)</f>
        <v>0.000724</v>
      </c>
      <c r="C20" s="298">
        <v>1.0493456545521097E-09</v>
      </c>
      <c r="D20" s="9">
        <f t="shared" si="1"/>
        <v>7.597262538957274E-13</v>
      </c>
      <c r="E20" s="9" t="e">
        <f>VLOOKUP(A20,#REF!,15,0)</f>
        <v>#REF!</v>
      </c>
      <c r="F20" s="9" t="e">
        <v>#N/A</v>
      </c>
      <c r="G20" s="9" t="e">
        <f>E20*F20</f>
        <v>#REF!</v>
      </c>
    </row>
    <row r="21" spans="1:7" s="6" customFormat="1" ht="12" customHeight="1">
      <c r="A21" s="320" t="s">
        <v>526</v>
      </c>
      <c r="B21" s="9">
        <f>VLOOKUP(A21,'Table 10'!$A$5:$P$46,16,0)</f>
        <v>0.00988</v>
      </c>
      <c r="C21" s="298">
        <v>1.0493456545521097E-09</v>
      </c>
      <c r="D21" s="9">
        <f t="shared" si="1"/>
        <v>1.0367535066974844E-11</v>
      </c>
      <c r="E21" s="9"/>
      <c r="F21" s="9"/>
      <c r="G21" s="9"/>
    </row>
    <row r="22" spans="1:7" s="6" customFormat="1" ht="12" customHeight="1">
      <c r="A22" s="320" t="s">
        <v>527</v>
      </c>
      <c r="B22" s="9">
        <f>VLOOKUP(A22,'Table 10'!$A$5:$P$46,16,0)</f>
        <v>0.00538</v>
      </c>
      <c r="C22" s="298">
        <v>1.0493456545521097E-09</v>
      </c>
      <c r="D22" s="9">
        <f t="shared" si="1"/>
        <v>5.64547962149035E-12</v>
      </c>
      <c r="E22" s="9"/>
      <c r="F22" s="9"/>
      <c r="G22" s="9"/>
    </row>
    <row r="23" spans="1:7" s="6" customFormat="1" ht="12" customHeight="1">
      <c r="A23" s="320" t="s">
        <v>79</v>
      </c>
      <c r="B23" s="9">
        <f>VLOOKUP(A23,'Table 10'!$A$5:$P$46,16,0)</f>
        <v>0.00113</v>
      </c>
      <c r="C23" s="298">
        <v>1.0493456545521097E-09</v>
      </c>
      <c r="D23" s="9">
        <f t="shared" si="1"/>
        <v>1.1857605896438838E-12</v>
      </c>
      <c r="E23" s="9" t="e">
        <f>VLOOKUP(A23,#REF!,15,0)</f>
        <v>#REF!</v>
      </c>
      <c r="F23" s="9" t="e">
        <v>#N/A</v>
      </c>
      <c r="G23" s="9" t="e">
        <f>E23*F23</f>
        <v>#REF!</v>
      </c>
    </row>
    <row r="24" spans="1:7" s="6" customFormat="1" ht="12" customHeight="1">
      <c r="A24" s="320" t="s">
        <v>84</v>
      </c>
      <c r="B24" s="9">
        <f>VLOOKUP(A24,'Table 10'!$A$5:$P$46,16,0)</f>
        <v>0.00658</v>
      </c>
      <c r="C24" s="298">
        <v>1.0493456545521097E-09</v>
      </c>
      <c r="D24" s="9">
        <f t="shared" si="1"/>
        <v>6.904694406952882E-12</v>
      </c>
      <c r="E24" s="9"/>
      <c r="F24" s="9"/>
      <c r="G24" s="9"/>
    </row>
    <row r="25" spans="1:7" s="6" customFormat="1" ht="12" customHeight="1">
      <c r="A25" s="320" t="s">
        <v>528</v>
      </c>
      <c r="B25" s="9">
        <f>VLOOKUP(A25,'Table 10'!$A$5:$P$46,16,0)</f>
        <v>0.00839</v>
      </c>
      <c r="C25" s="298">
        <v>1.0493456545521097E-09</v>
      </c>
      <c r="D25" s="9">
        <f t="shared" si="1"/>
        <v>8.8040100416922E-12</v>
      </c>
      <c r="E25" s="9"/>
      <c r="F25" s="9"/>
      <c r="G25" s="9"/>
    </row>
    <row r="26" spans="1:7" s="6" customFormat="1" ht="12" customHeight="1">
      <c r="A26" s="320" t="s">
        <v>80</v>
      </c>
      <c r="B26" s="9">
        <f>VLOOKUP(A26,'Table 10'!$A$5:$P$46,16,0)</f>
        <v>0.00122</v>
      </c>
      <c r="C26" s="298">
        <v>1.0493456545521097E-09</v>
      </c>
      <c r="D26" s="9">
        <f t="shared" si="1"/>
        <v>1.2802016985535738E-12</v>
      </c>
      <c r="E26" s="9"/>
      <c r="F26" s="9"/>
      <c r="G26" s="9"/>
    </row>
    <row r="27" spans="1:7" s="6" customFormat="1" ht="12" customHeight="1">
      <c r="A27" s="328" t="s">
        <v>81</v>
      </c>
      <c r="B27" s="9">
        <f>VLOOKUP(A27,'Table 10'!$A$5:$P$46,16,0)</f>
        <v>0.00294</v>
      </c>
      <c r="C27" s="298">
        <v>1.0493456545521097E-09</v>
      </c>
      <c r="D27" s="9">
        <f t="shared" si="1"/>
        <v>3.0850762243832026E-12</v>
      </c>
      <c r="E27" s="9" t="e">
        <f>VLOOKUP(A27,#REF!,15,0)</f>
        <v>#REF!</v>
      </c>
      <c r="F27" s="9">
        <v>7.352941176470588E-10</v>
      </c>
      <c r="G27" s="39" t="e">
        <f>E27*F27</f>
        <v>#REF!</v>
      </c>
    </row>
    <row r="28" spans="1:7" ht="12.75">
      <c r="A28" s="97" t="s">
        <v>702</v>
      </c>
      <c r="B28" s="98"/>
      <c r="C28" s="98"/>
      <c r="D28" s="98"/>
      <c r="E28" s="98"/>
      <c r="F28" s="98"/>
      <c r="G28" s="98"/>
    </row>
    <row r="29" spans="1:10" s="1" customFormat="1" ht="12" customHeight="1">
      <c r="A29" s="133" t="s">
        <v>589</v>
      </c>
      <c r="B29" s="9">
        <f>VLOOKUP(A29,'Table 10'!$A$5:$P$46,16,0)</f>
        <v>0.00105</v>
      </c>
      <c r="C29" s="298">
        <v>1.0493456545521097E-09</v>
      </c>
      <c r="D29" s="9">
        <f aca="true" t="shared" si="2" ref="D29:D41">B29*C29</f>
        <v>1.1018129372797151E-12</v>
      </c>
      <c r="E29" s="9" t="e">
        <f>VLOOKUP(A29,#REF!,15,0)</f>
        <v>#REF!</v>
      </c>
      <c r="F29" s="9">
        <v>7.352941176470588E-10</v>
      </c>
      <c r="G29" s="9" t="e">
        <f>E29*F29</f>
        <v>#REF!</v>
      </c>
      <c r="J29" s="328"/>
    </row>
    <row r="30" spans="1:10" s="1" customFormat="1" ht="12" customHeight="1">
      <c r="A30" s="320" t="s">
        <v>590</v>
      </c>
      <c r="B30" s="9">
        <f>VLOOKUP(A30,'Table 10'!$A$5:$P$46,16,0)</f>
        <v>0.00105</v>
      </c>
      <c r="C30" s="298">
        <v>1.0493456545521097E-09</v>
      </c>
      <c r="D30" s="9">
        <f t="shared" si="2"/>
        <v>1.1018129372797151E-12</v>
      </c>
      <c r="E30" s="9" t="e">
        <f>VLOOKUP(A30,#REF!,15,0)</f>
        <v>#REF!</v>
      </c>
      <c r="F30" s="9">
        <v>7.352941176470588E-10</v>
      </c>
      <c r="G30" s="9" t="e">
        <f>E30*F30</f>
        <v>#REF!</v>
      </c>
      <c r="J30" s="328"/>
    </row>
    <row r="31" spans="1:10" s="1" customFormat="1" ht="12" customHeight="1">
      <c r="A31" s="320" t="s">
        <v>593</v>
      </c>
      <c r="B31" s="9">
        <f>VLOOKUP(A31,'Table 10'!$A$5:$P$46,16,0)</f>
        <v>0.00194</v>
      </c>
      <c r="C31" s="298">
        <v>1.0493456545521097E-09</v>
      </c>
      <c r="D31" s="9">
        <f t="shared" si="2"/>
        <v>2.0357305698310927E-12</v>
      </c>
      <c r="E31" s="9" t="e">
        <f>VLOOKUP(A31,#REF!,15,0)</f>
        <v>#REF!</v>
      </c>
      <c r="F31" s="9">
        <v>7.352941176470588E-10</v>
      </c>
      <c r="G31" s="9" t="e">
        <f>E31*F31</f>
        <v>#REF!</v>
      </c>
      <c r="J31" s="328"/>
    </row>
    <row r="32" spans="1:10" s="1" customFormat="1" ht="12" customHeight="1">
      <c r="A32" s="320" t="s">
        <v>73</v>
      </c>
      <c r="B32" s="9">
        <f>VLOOKUP(A32,'Table 10'!$A$5:$P$46,16,0)</f>
        <v>0.0104</v>
      </c>
      <c r="C32" s="298">
        <v>1.0493456545521097E-09</v>
      </c>
      <c r="D32" s="9">
        <f t="shared" si="2"/>
        <v>1.091319480734194E-11</v>
      </c>
      <c r="E32" s="9"/>
      <c r="F32" s="9"/>
      <c r="G32" s="9"/>
      <c r="J32" s="328"/>
    </row>
    <row r="33" spans="1:10" s="1" customFormat="1" ht="12" customHeight="1">
      <c r="A33" s="320" t="s">
        <v>77</v>
      </c>
      <c r="B33" s="9">
        <f>VLOOKUP(A33,'Table 10'!$A$5:$P$46,16,0)</f>
        <v>0.0125</v>
      </c>
      <c r="C33" s="298">
        <v>1.0493456545521097E-09</v>
      </c>
      <c r="D33" s="9">
        <f t="shared" si="2"/>
        <v>1.3116820681901371E-11</v>
      </c>
      <c r="E33" s="9"/>
      <c r="F33" s="9"/>
      <c r="G33" s="9"/>
      <c r="J33" s="328"/>
    </row>
    <row r="34" spans="1:10" s="1" customFormat="1" ht="12" customHeight="1">
      <c r="A34" s="320" t="s">
        <v>75</v>
      </c>
      <c r="B34" s="9">
        <f>VLOOKUP(A34,'Table 10'!$A$5:$P$46,16,0)</f>
        <v>0.028</v>
      </c>
      <c r="C34" s="298">
        <v>1.0493456545521097E-09</v>
      </c>
      <c r="D34" s="9">
        <f t="shared" si="2"/>
        <v>2.938167832745907E-11</v>
      </c>
      <c r="E34" s="9"/>
      <c r="F34" s="9"/>
      <c r="G34" s="9"/>
      <c r="J34" s="328"/>
    </row>
    <row r="35" spans="1:10" s="1" customFormat="1" ht="12" customHeight="1">
      <c r="A35" s="320" t="s">
        <v>465</v>
      </c>
      <c r="B35" s="9">
        <f>VLOOKUP(A35,'Table 10'!$A$5:$P$46,16,0)</f>
        <v>0.00606</v>
      </c>
      <c r="C35" s="298">
        <v>1.0493456545521097E-09</v>
      </c>
      <c r="D35" s="9">
        <f t="shared" si="2"/>
        <v>6.359034666585785E-12</v>
      </c>
      <c r="E35" s="9"/>
      <c r="F35" s="9"/>
      <c r="G35" s="9"/>
      <c r="J35" s="328"/>
    </row>
    <row r="36" spans="1:10" s="1" customFormat="1" ht="12" customHeight="1">
      <c r="A36" s="320" t="s">
        <v>76</v>
      </c>
      <c r="B36" s="9">
        <f>VLOOKUP(A36,'Table 10'!$A$5:$P$46,16,0)</f>
        <v>0.00214</v>
      </c>
      <c r="C36" s="298">
        <v>1.0493456545521097E-09</v>
      </c>
      <c r="D36" s="9">
        <f t="shared" si="2"/>
        <v>2.2455997007415148E-12</v>
      </c>
      <c r="E36" s="9"/>
      <c r="F36" s="9"/>
      <c r="G36" s="9"/>
      <c r="J36" s="328"/>
    </row>
    <row r="37" spans="1:10" s="1" customFormat="1" ht="12" customHeight="1">
      <c r="A37" s="320" t="s">
        <v>74</v>
      </c>
      <c r="B37" s="9">
        <f>VLOOKUP(A37,'Table 10'!$A$5:$P$46,16,0)</f>
        <v>0.0201</v>
      </c>
      <c r="C37" s="298">
        <v>1.0493456545521097E-09</v>
      </c>
      <c r="D37" s="9">
        <f t="shared" si="2"/>
        <v>2.1091847656497404E-11</v>
      </c>
      <c r="E37" s="9"/>
      <c r="F37" s="9"/>
      <c r="G37" s="9"/>
      <c r="J37" s="328"/>
    </row>
    <row r="38" spans="1:10" s="1" customFormat="1" ht="12" customHeight="1">
      <c r="A38" s="320" t="s">
        <v>341</v>
      </c>
      <c r="B38" s="9">
        <f>VLOOKUP(A38,'Table 10'!$A$5:$P$46,16,0)</f>
        <v>0.0118</v>
      </c>
      <c r="C38" s="298">
        <v>1.0493456545521097E-09</v>
      </c>
      <c r="D38" s="9">
        <f t="shared" si="2"/>
        <v>1.2382278723714894E-11</v>
      </c>
      <c r="E38" s="9"/>
      <c r="F38" s="9"/>
      <c r="G38" s="9"/>
      <c r="J38" s="328"/>
    </row>
    <row r="39" spans="1:10" s="1" customFormat="1" ht="12" customHeight="1">
      <c r="A39" s="320" t="s">
        <v>78</v>
      </c>
      <c r="B39" s="9">
        <f>VLOOKUP(A39,'Table 10'!$A$5:$P$46,16,0)</f>
        <v>0.00586</v>
      </c>
      <c r="C39" s="298">
        <v>1.0493456545521097E-09</v>
      </c>
      <c r="D39" s="9">
        <f t="shared" si="2"/>
        <v>6.149165535675363E-12</v>
      </c>
      <c r="E39" s="9"/>
      <c r="F39" s="9"/>
      <c r="G39" s="9"/>
      <c r="J39" s="328"/>
    </row>
    <row r="40" spans="1:10" s="1" customFormat="1" ht="12" customHeight="1">
      <c r="A40" s="320" t="s">
        <v>620</v>
      </c>
      <c r="B40" s="9">
        <f>VLOOKUP(A40,'Table 10'!$A$5:$P$46,16,0)</f>
        <v>0.00852</v>
      </c>
      <c r="C40" s="298">
        <v>1.0493456545521097E-09</v>
      </c>
      <c r="D40" s="9">
        <f t="shared" si="2"/>
        <v>8.940424976783974E-12</v>
      </c>
      <c r="E40" s="9"/>
      <c r="F40" s="9"/>
      <c r="G40" s="9"/>
      <c r="J40" s="328"/>
    </row>
    <row r="41" spans="1:10" s="1" customFormat="1" ht="12" customHeight="1">
      <c r="A41" s="320" t="s">
        <v>70</v>
      </c>
      <c r="B41" s="9">
        <f>VLOOKUP(A41,'Table 10'!$A$5:$P$46,16,0)</f>
        <v>0.0258</v>
      </c>
      <c r="C41" s="298">
        <v>1.0493456545521097E-09</v>
      </c>
      <c r="D41" s="9">
        <f t="shared" si="2"/>
        <v>2.707311788744443E-11</v>
      </c>
      <c r="E41" s="9"/>
      <c r="F41" s="9"/>
      <c r="G41" s="9"/>
      <c r="J41" s="328"/>
    </row>
    <row r="42" spans="1:7" ht="12.75">
      <c r="A42" s="97" t="s">
        <v>42</v>
      </c>
      <c r="B42" s="98"/>
      <c r="C42" s="98"/>
      <c r="D42" s="98"/>
      <c r="E42" s="98"/>
      <c r="F42" s="98"/>
      <c r="G42" s="98"/>
    </row>
    <row r="43" spans="1:7" s="6" customFormat="1" ht="12" customHeight="1">
      <c r="A43" s="133" t="s">
        <v>339</v>
      </c>
      <c r="B43" s="9">
        <f>VLOOKUP(A43,'Table 10'!$A$5:$P$46,16,0)</f>
        <v>0.23</v>
      </c>
      <c r="C43" s="298">
        <v>1.0493456545521097E-09</v>
      </c>
      <c r="D43" s="9">
        <f>B43*C43</f>
        <v>2.413495005469852E-10</v>
      </c>
      <c r="E43" s="9" t="e">
        <f>VLOOKUP(A43,#REF!,15,0)</f>
        <v>#REF!</v>
      </c>
      <c r="F43" s="9" t="e">
        <v>#N/A</v>
      </c>
      <c r="G43" s="9" t="e">
        <f>E43*F43</f>
        <v>#REF!</v>
      </c>
    </row>
    <row r="44" spans="1:7" ht="12.75">
      <c r="A44" s="97" t="s">
        <v>41</v>
      </c>
      <c r="B44" s="98"/>
      <c r="C44" s="98"/>
      <c r="D44" s="98"/>
      <c r="E44" s="98"/>
      <c r="F44" s="98"/>
      <c r="G44" s="98"/>
    </row>
    <row r="45" spans="1:7" s="1" customFormat="1" ht="12" customHeight="1">
      <c r="A45" s="133" t="s">
        <v>248</v>
      </c>
      <c r="B45" s="9">
        <f>VLOOKUP(A45,'Table 10'!$A$5:$P$46,16,0)</f>
        <v>0.000687</v>
      </c>
      <c r="C45" s="437" t="s">
        <v>168</v>
      </c>
      <c r="D45" s="437" t="s">
        <v>168</v>
      </c>
      <c r="E45" s="13" t="e">
        <f>VLOOKUP(A45,#REF!,15,0)</f>
        <v>#REF!</v>
      </c>
      <c r="F45" s="13">
        <v>4.663487422417355E-05</v>
      </c>
      <c r="G45" s="13" t="e">
        <f>E45*F45</f>
        <v>#REF!</v>
      </c>
    </row>
    <row r="46" spans="1:7" s="1" customFormat="1" ht="12" customHeight="1">
      <c r="A46" s="133" t="s">
        <v>895</v>
      </c>
      <c r="B46" s="9">
        <f>VLOOKUP(A46,'Table 10'!$A$5:$P$46,16,0)</f>
        <v>0.00987</v>
      </c>
      <c r="C46" s="437" t="s">
        <v>168</v>
      </c>
      <c r="D46" s="437" t="s">
        <v>168</v>
      </c>
      <c r="E46" s="13" t="e">
        <f>VLOOKUP(A46,#REF!,15,0)</f>
        <v>#REF!</v>
      </c>
      <c r="F46" s="13">
        <v>7.341569566386663E-05</v>
      </c>
      <c r="G46" s="13" t="e">
        <f>E46*F46</f>
        <v>#REF!</v>
      </c>
    </row>
    <row r="47" spans="1:7" s="1" customFormat="1" ht="12" customHeight="1">
      <c r="A47" s="133" t="s">
        <v>204</v>
      </c>
      <c r="B47" s="9">
        <f>VLOOKUP(A47,'Table 10'!$A$5:$P$46,16,0)</f>
        <v>6.48E-05</v>
      </c>
      <c r="C47" s="437" t="s">
        <v>168</v>
      </c>
      <c r="D47" s="437" t="s">
        <v>168</v>
      </c>
      <c r="E47" s="13" t="e">
        <f>VLOOKUP(A47,#REF!,15,0)</f>
        <v>#REF!</v>
      </c>
      <c r="F47" s="13">
        <v>0.00033737753056830704</v>
      </c>
      <c r="G47" s="13" t="e">
        <f>E47*F47</f>
        <v>#REF!</v>
      </c>
    </row>
    <row r="48" spans="1:7" s="1" customFormat="1" ht="12" customHeight="1">
      <c r="A48" s="305"/>
      <c r="B48" s="13"/>
      <c r="C48" s="13"/>
      <c r="D48" s="13"/>
      <c r="E48" s="13"/>
      <c r="F48" s="13"/>
      <c r="G48" s="13"/>
    </row>
    <row r="49" ht="12.75">
      <c r="A49" s="2" t="s">
        <v>721</v>
      </c>
    </row>
    <row r="50" ht="12.75">
      <c r="A50" s="2" t="s">
        <v>722</v>
      </c>
    </row>
    <row r="51" ht="15">
      <c r="A51" s="2" t="s">
        <v>402</v>
      </c>
    </row>
    <row r="52" ht="12.75" hidden="1">
      <c r="A52" s="2" t="s">
        <v>373</v>
      </c>
    </row>
  </sheetData>
  <conditionalFormatting sqref="A29 A19 A45:A47 A43">
    <cfRule type="expression" priority="1" dxfId="3" stopIfTrue="1">
      <formula>$J19="YES"</formula>
    </cfRule>
  </conditionalFormatting>
  <printOptions horizontalCentered="1"/>
  <pageMargins left="1" right="1" top="1.25" bottom="0.5" header="0.5" footer="0.5"/>
  <pageSetup horizontalDpi="600" verticalDpi="600" orientation="portrait" r:id="rId1"/>
  <headerFooter alignWithMargins="0">
    <oddHeader>&amp;R&amp;"Book Antiqua,Bold Italic"&amp;12Appendix H
Ambient Air Exposure Point Concentrations 
Human Health Risk Assessment and Closure Report for the Mohawk Sub-Area
BMI Common Areas (Eastside), Clark County, Nevada
Page &amp;P of &amp;N</oddHeader>
  </headerFooter>
</worksheet>
</file>

<file path=xl/worksheets/sheet7.xml><?xml version="1.0" encoding="utf-8"?>
<worksheet xmlns="http://schemas.openxmlformats.org/spreadsheetml/2006/main" xmlns:r="http://schemas.openxmlformats.org/officeDocument/2006/relationships">
  <dimension ref="A1:D21"/>
  <sheetViews>
    <sheetView workbookViewId="0" topLeftCell="A1">
      <selection activeCell="A4" sqref="A4:A21"/>
    </sheetView>
  </sheetViews>
  <sheetFormatPr defaultColWidth="9.140625" defaultRowHeight="12.75"/>
  <cols>
    <col min="1" max="1" width="31.57421875" style="0" bestFit="1" customWidth="1"/>
  </cols>
  <sheetData>
    <row r="1" spans="2:4" ht="12.75">
      <c r="B1" t="s">
        <v>388</v>
      </c>
      <c r="C1" t="s">
        <v>389</v>
      </c>
      <c r="D1" t="s">
        <v>390</v>
      </c>
    </row>
    <row r="2" spans="1:4" ht="12.75">
      <c r="A2" s="301" t="s">
        <v>102</v>
      </c>
      <c r="B2" t="s">
        <v>386</v>
      </c>
      <c r="C2" t="s">
        <v>386</v>
      </c>
      <c r="D2" t="s">
        <v>386</v>
      </c>
    </row>
    <row r="3" spans="1:4" ht="12.75">
      <c r="A3" s="301"/>
      <c r="B3" t="s">
        <v>387</v>
      </c>
      <c r="C3" t="s">
        <v>387</v>
      </c>
      <c r="D3" t="s">
        <v>387</v>
      </c>
    </row>
    <row r="4" spans="1:4" ht="12.75">
      <c r="A4" s="301" t="s">
        <v>244</v>
      </c>
      <c r="B4">
        <v>38.37826425129404</v>
      </c>
      <c r="C4">
        <v>0</v>
      </c>
      <c r="D4">
        <v>0</v>
      </c>
    </row>
    <row r="5" spans="1:4" ht="12.75">
      <c r="A5" s="301" t="s">
        <v>248</v>
      </c>
      <c r="B5">
        <v>0.08561210701086922</v>
      </c>
      <c r="C5">
        <v>0.0016451372404605684</v>
      </c>
      <c r="D5">
        <v>0.0028005763600928647</v>
      </c>
    </row>
    <row r="6" spans="1:4" ht="12.75">
      <c r="A6" s="302" t="s">
        <v>250</v>
      </c>
      <c r="D6">
        <v>0.012090638749062804</v>
      </c>
    </row>
    <row r="7" spans="1:4" ht="12.75">
      <c r="A7" s="301" t="s">
        <v>105</v>
      </c>
      <c r="B7">
        <v>4.316546719000654</v>
      </c>
      <c r="C7">
        <v>0</v>
      </c>
      <c r="D7">
        <v>0</v>
      </c>
    </row>
    <row r="8" spans="1:4" ht="12.75">
      <c r="A8" s="301" t="s">
        <v>182</v>
      </c>
      <c r="B8">
        <v>2.725313607008028</v>
      </c>
      <c r="C8">
        <v>0.1238661909960386</v>
      </c>
      <c r="D8">
        <v>0.030989653186630377</v>
      </c>
    </row>
    <row r="9" spans="1:4" ht="12.75">
      <c r="A9" s="301" t="s">
        <v>183</v>
      </c>
      <c r="B9">
        <v>0.5258684060885734</v>
      </c>
      <c r="C9">
        <v>0</v>
      </c>
      <c r="D9">
        <v>0</v>
      </c>
    </row>
    <row r="10" spans="1:4" ht="12.75">
      <c r="A10" s="301" t="s">
        <v>261</v>
      </c>
      <c r="B10">
        <v>55.878728490502375</v>
      </c>
      <c r="C10">
        <v>0</v>
      </c>
      <c r="D10">
        <v>0</v>
      </c>
    </row>
    <row r="11" spans="1:4" ht="12.75">
      <c r="A11" s="301" t="s">
        <v>106</v>
      </c>
      <c r="B11">
        <v>4.880989560671769</v>
      </c>
      <c r="C11">
        <v>0</v>
      </c>
      <c r="D11">
        <v>0</v>
      </c>
    </row>
    <row r="12" spans="1:4" ht="12.75">
      <c r="A12" s="301" t="s">
        <v>256</v>
      </c>
      <c r="B12">
        <v>1.963379450428156</v>
      </c>
      <c r="C12">
        <v>0</v>
      </c>
      <c r="D12">
        <v>0</v>
      </c>
    </row>
    <row r="13" spans="1:4" ht="12.75">
      <c r="A13" s="301" t="s">
        <v>107</v>
      </c>
      <c r="B13">
        <v>2.123711813019556</v>
      </c>
      <c r="C13">
        <v>0</v>
      </c>
      <c r="D13">
        <v>0.10515249716112847</v>
      </c>
    </row>
    <row r="14" spans="1:4" ht="12.75">
      <c r="A14" s="301" t="s">
        <v>108</v>
      </c>
      <c r="B14">
        <v>10.726158222273673</v>
      </c>
      <c r="C14">
        <v>0.3622386138047825</v>
      </c>
      <c r="D14">
        <v>0.09930692946582717</v>
      </c>
    </row>
    <row r="15" spans="1:4" ht="12.75">
      <c r="A15" s="301" t="s">
        <v>204</v>
      </c>
      <c r="B15">
        <v>0.8515877264955112</v>
      </c>
      <c r="C15">
        <v>0.03549907148546699</v>
      </c>
      <c r="D15">
        <v>0.009094429096727467</v>
      </c>
    </row>
    <row r="16" spans="1:4" ht="12.75">
      <c r="A16" s="301" t="s">
        <v>262</v>
      </c>
      <c r="B16">
        <v>0.18294712098904953</v>
      </c>
      <c r="C16">
        <v>0</v>
      </c>
      <c r="D16">
        <v>0</v>
      </c>
    </row>
    <row r="17" spans="1:4" ht="12.75">
      <c r="A17" s="301" t="s">
        <v>109</v>
      </c>
      <c r="B17">
        <v>0.17069466942359152</v>
      </c>
      <c r="C17">
        <v>0.0033028343326080814</v>
      </c>
      <c r="D17">
        <v>0</v>
      </c>
    </row>
    <row r="18" spans="1:4" ht="12.75">
      <c r="A18" s="301" t="s">
        <v>110</v>
      </c>
      <c r="B18">
        <v>6.104884355587109</v>
      </c>
      <c r="C18">
        <v>0</v>
      </c>
      <c r="D18">
        <v>0</v>
      </c>
    </row>
    <row r="19" spans="1:4" ht="12.75">
      <c r="A19" s="301" t="s">
        <v>205</v>
      </c>
      <c r="B19">
        <v>52.07741721314241</v>
      </c>
      <c r="C19">
        <v>0.11968440136101896</v>
      </c>
      <c r="D19">
        <v>0.06602076354664838</v>
      </c>
    </row>
    <row r="20" spans="1:4" ht="12.75">
      <c r="A20" s="301" t="s">
        <v>111</v>
      </c>
      <c r="B20">
        <v>124.85032051672577</v>
      </c>
      <c r="C20">
        <v>0.4766461832169392</v>
      </c>
      <c r="D20">
        <v>0.13180925742964647</v>
      </c>
    </row>
    <row r="21" spans="1:4" ht="12.75">
      <c r="A21" s="301" t="s">
        <v>206</v>
      </c>
      <c r="B21">
        <v>5.519297931278452</v>
      </c>
      <c r="C21">
        <v>0.17491393605122235</v>
      </c>
      <c r="D21">
        <v>0.05390164982898625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140625" defaultRowHeight="12.75" outlineLevelCol="1"/>
  <cols>
    <col min="1" max="1" width="18.57421875" style="0" bestFit="1" customWidth="1"/>
    <col min="3" max="3" width="12.421875" style="0" bestFit="1" customWidth="1"/>
    <col min="5" max="5" width="8.8515625" style="0" hidden="1" customWidth="1" outlineLevel="1"/>
    <col min="6" max="6" width="12.7109375" style="0" bestFit="1" customWidth="1" collapsed="1"/>
  </cols>
  <sheetData>
    <row r="1" spans="1:9" ht="15.75">
      <c r="A1" s="431"/>
      <c r="B1" s="431" t="s">
        <v>805</v>
      </c>
      <c r="C1" s="431" t="s">
        <v>806</v>
      </c>
      <c r="D1" s="431" t="s">
        <v>807</v>
      </c>
      <c r="E1" s="431" t="s">
        <v>783</v>
      </c>
      <c r="F1" s="431" t="s">
        <v>808</v>
      </c>
      <c r="G1" s="431" t="s">
        <v>809</v>
      </c>
      <c r="H1" s="431" t="s">
        <v>784</v>
      </c>
      <c r="I1" s="431" t="s">
        <v>785</v>
      </c>
    </row>
    <row r="2" spans="1:9" ht="15">
      <c r="A2" s="37" t="s">
        <v>68</v>
      </c>
      <c r="B2" s="37" t="s">
        <v>810</v>
      </c>
      <c r="C2" s="37" t="s">
        <v>811</v>
      </c>
      <c r="D2" s="37" t="s">
        <v>811</v>
      </c>
      <c r="E2" s="37"/>
      <c r="F2" s="37" t="s">
        <v>786</v>
      </c>
      <c r="G2" s="37" t="s">
        <v>810</v>
      </c>
      <c r="H2" s="37" t="s">
        <v>811</v>
      </c>
      <c r="I2" s="37" t="s">
        <v>812</v>
      </c>
    </row>
    <row r="3" spans="1:9" ht="12.75">
      <c r="A3" s="129" t="s">
        <v>700</v>
      </c>
      <c r="B3" s="432">
        <v>18.1</v>
      </c>
      <c r="C3" s="432">
        <v>0.124</v>
      </c>
      <c r="D3" s="432">
        <v>1.41E-05</v>
      </c>
      <c r="E3" s="432"/>
      <c r="F3" s="432">
        <v>0.00323</v>
      </c>
      <c r="G3" s="432">
        <f>B3*$C$11</f>
        <v>0.10860000000000002</v>
      </c>
      <c r="H3" s="432">
        <f>(($C$7^3.33*C3*F3+$C$8^3.33*D3)/$C$9^2)/($C$6*G3+$C$8+$C$7*F3)</f>
        <v>0.00010285447814920381</v>
      </c>
      <c r="I3" s="432">
        <f>$C$12*((3.14*H3*$C$10)^0.5*0.0001)/(2*$C$6*H3)</f>
        <v>7306.169726616087</v>
      </c>
    </row>
    <row r="4" spans="1:9" ht="12.75">
      <c r="A4" s="303" t="s">
        <v>701</v>
      </c>
      <c r="B4" s="433">
        <v>3.63</v>
      </c>
      <c r="C4" s="433">
        <v>0.18</v>
      </c>
      <c r="D4" s="433">
        <v>2E-05</v>
      </c>
      <c r="E4" s="433"/>
      <c r="F4" s="433">
        <v>1.4E-05</v>
      </c>
      <c r="G4" s="433">
        <f>B4*$C$11</f>
        <v>0.02178</v>
      </c>
      <c r="H4" s="433">
        <f>(($C$7^3.33*C4*F4+$C$8^3.33*D4)/$C$9^2)/($C$6*G4+$C$8+$C$7*F4)</f>
        <v>2.1562165847804945E-06</v>
      </c>
      <c r="I4" s="433">
        <f>$C$12*((3.14*H4*$C$10)^0.5*0.0001)/(2*$C$6*H4)</f>
        <v>50460.92047467935</v>
      </c>
    </row>
    <row r="5" ht="12.75">
      <c r="A5" s="434"/>
    </row>
    <row r="6" spans="1:4" ht="15">
      <c r="A6" s="434" t="s">
        <v>787</v>
      </c>
      <c r="B6" s="2" t="s">
        <v>788</v>
      </c>
      <c r="C6" s="432">
        <v>1.5</v>
      </c>
      <c r="D6" s="2" t="s">
        <v>813</v>
      </c>
    </row>
    <row r="7" spans="1:9" ht="15">
      <c r="A7" s="2" t="s">
        <v>789</v>
      </c>
      <c r="B7" s="2" t="s">
        <v>790</v>
      </c>
      <c r="C7" s="432">
        <f>C9-C8</f>
        <v>0.2839622641509434</v>
      </c>
      <c r="D7" s="2" t="s">
        <v>814</v>
      </c>
      <c r="I7" s="503"/>
    </row>
    <row r="8" spans="1:4" ht="15">
      <c r="A8" s="2" t="s">
        <v>791</v>
      </c>
      <c r="B8" s="2" t="s">
        <v>792</v>
      </c>
      <c r="C8" s="432">
        <v>0.15</v>
      </c>
      <c r="D8" s="2" t="s">
        <v>815</v>
      </c>
    </row>
    <row r="9" spans="1:4" ht="15">
      <c r="A9" s="2" t="s">
        <v>793</v>
      </c>
      <c r="B9" s="2" t="s">
        <v>794</v>
      </c>
      <c r="C9" s="2">
        <f>1-(1.5/2.65)</f>
        <v>0.4339622641509434</v>
      </c>
      <c r="D9" s="2" t="s">
        <v>816</v>
      </c>
    </row>
    <row r="10" spans="1:4" ht="12.75">
      <c r="A10" s="2" t="s">
        <v>795</v>
      </c>
      <c r="B10" s="2" t="s">
        <v>796</v>
      </c>
      <c r="C10" s="2">
        <f>30*365*24*60*60</f>
        <v>946080000</v>
      </c>
      <c r="D10" s="2" t="s">
        <v>797</v>
      </c>
    </row>
    <row r="11" spans="1:4" ht="12.75">
      <c r="A11" s="2" t="s">
        <v>798</v>
      </c>
      <c r="B11" s="2" t="s">
        <v>799</v>
      </c>
      <c r="C11" s="2">
        <v>0.006</v>
      </c>
      <c r="D11" s="2" t="s">
        <v>213</v>
      </c>
    </row>
    <row r="12" spans="1:4" ht="15">
      <c r="A12" s="434" t="s">
        <v>800</v>
      </c>
      <c r="B12" s="2"/>
      <c r="C12" s="435">
        <f>C13*EXP(((LN(C16)-C14))^2/C15)</f>
        <v>40.78437950222186</v>
      </c>
      <c r="D12" s="2" t="s">
        <v>817</v>
      </c>
    </row>
    <row r="13" spans="1:4" ht="12.75">
      <c r="A13" s="2" t="s">
        <v>259</v>
      </c>
      <c r="B13" s="2"/>
      <c r="C13" s="2">
        <v>13.3093</v>
      </c>
      <c r="D13" s="2" t="s">
        <v>213</v>
      </c>
    </row>
    <row r="14" spans="1:4" ht="12.75">
      <c r="A14" s="2" t="s">
        <v>801</v>
      </c>
      <c r="B14" s="2"/>
      <c r="C14" s="2">
        <v>19.8387</v>
      </c>
      <c r="D14" s="2" t="s">
        <v>213</v>
      </c>
    </row>
    <row r="15" spans="1:4" ht="12.75">
      <c r="A15" s="2" t="s">
        <v>272</v>
      </c>
      <c r="B15" s="2"/>
      <c r="C15" s="2">
        <v>230.1652</v>
      </c>
      <c r="D15" s="2" t="s">
        <v>213</v>
      </c>
    </row>
    <row r="16" spans="1:4" ht="12.75">
      <c r="A16" s="2" t="s">
        <v>802</v>
      </c>
      <c r="B16" s="2"/>
      <c r="C16" s="502">
        <v>44</v>
      </c>
      <c r="D16" s="2" t="s">
        <v>803</v>
      </c>
    </row>
    <row r="18" ht="12.75">
      <c r="A18" s="6" t="s">
        <v>804</v>
      </c>
    </row>
  </sheetData>
  <printOptions horizontalCentered="1"/>
  <pageMargins left="1" right="1" top="1.5" bottom="0.5" header="0.5" footer="0.5"/>
  <pageSetup horizontalDpi="600" verticalDpi="600" orientation="landscape" r:id="rId1"/>
  <headerFooter alignWithMargins="0">
    <oddHeader>&amp;R&amp;"Book Antiqua,Bold Italic"&amp;12Appendix H
Volatilization Factor Calculations
Human Health Risk Assessment and Closure Report for the Mohawk Sub-Area
BMI Common Areas (Eastside), Clark County, Nevada
Page &amp;P of &amp;N</oddHeader>
  </headerFooter>
</worksheet>
</file>

<file path=xl/worksheets/sheet9.xml><?xml version="1.0" encoding="utf-8"?>
<worksheet xmlns="http://schemas.openxmlformats.org/spreadsheetml/2006/main" xmlns:r="http://schemas.openxmlformats.org/officeDocument/2006/relationships">
  <sheetPr codeName="Sheet15"/>
  <dimension ref="A1:W181"/>
  <sheetViews>
    <sheetView showGridLines="0" zoomScaleSheetLayoutView="75" workbookViewId="0" topLeftCell="A1">
      <pane ySplit="4" topLeftCell="BM8" activePane="bottomLeft" state="frozen"/>
      <selection pane="topLeft" activeCell="A1" sqref="A1"/>
      <selection pane="bottomLeft" activeCell="A1" sqref="A1"/>
    </sheetView>
  </sheetViews>
  <sheetFormatPr defaultColWidth="9.140625" defaultRowHeight="12.75" outlineLevelRow="1" outlineLevelCol="1"/>
  <cols>
    <col min="1" max="1" width="24.7109375" style="16" customWidth="1"/>
    <col min="2" max="2" width="9.28125" style="16" customWidth="1"/>
    <col min="3" max="3" width="7.28125" style="18" customWidth="1"/>
    <col min="4" max="4" width="20.57421875" style="16" bestFit="1" customWidth="1"/>
    <col min="5" max="5" width="0.85546875" style="16" hidden="1" customWidth="1"/>
    <col min="6" max="6" width="7.28125" style="483" hidden="1" customWidth="1" outlineLevel="1"/>
    <col min="7" max="7" width="10.7109375" style="484" hidden="1" customWidth="1" outlineLevel="1"/>
    <col min="8" max="9" width="0.42578125" style="17" hidden="1" customWidth="1"/>
    <col min="10" max="10" width="10.7109375" style="18" bestFit="1" customWidth="1"/>
    <col min="11" max="11" width="16.8515625" style="16" customWidth="1"/>
    <col min="12" max="12" width="0.85546875" style="16" hidden="1" customWidth="1"/>
    <col min="13" max="13" width="7.28125" style="498" hidden="1" customWidth="1" outlineLevel="1"/>
    <col min="14" max="14" width="13.8515625" style="499" hidden="1" customWidth="1" outlineLevel="1"/>
    <col min="15" max="15" width="12.57421875" style="16" hidden="1" customWidth="1" outlineLevel="1"/>
    <col min="16" max="16" width="27.8515625" style="17" hidden="1" customWidth="1" outlineLevel="1"/>
    <col min="17" max="17" width="18.7109375" style="16" hidden="1" customWidth="1" outlineLevel="1"/>
    <col min="18" max="18" width="6.140625" style="19" customWidth="1" collapsed="1"/>
    <col min="19" max="19" width="6.7109375" style="16" customWidth="1"/>
    <col min="20" max="20" width="6.421875" style="499" customWidth="1"/>
    <col min="21" max="21" width="8.7109375" style="499" customWidth="1"/>
    <col min="22" max="16384" width="10.28125" style="16" customWidth="1"/>
  </cols>
  <sheetData>
    <row r="1" spans="1:21" s="40" customFormat="1" ht="3.75" customHeight="1">
      <c r="A1" s="145"/>
      <c r="B1" s="146"/>
      <c r="C1" s="147"/>
      <c r="D1" s="148"/>
      <c r="E1" s="148"/>
      <c r="F1" s="471"/>
      <c r="G1" s="472"/>
      <c r="H1" s="148"/>
      <c r="I1" s="148"/>
      <c r="J1" s="150"/>
      <c r="K1" s="146"/>
      <c r="L1" s="146"/>
      <c r="M1" s="473"/>
      <c r="N1" s="474"/>
      <c r="O1" s="146"/>
      <c r="P1" s="148"/>
      <c r="Q1" s="146"/>
      <c r="R1" s="353"/>
      <c r="S1" s="146"/>
      <c r="T1" s="474"/>
      <c r="U1" s="474"/>
    </row>
    <row r="2" spans="1:21" ht="15" customHeight="1">
      <c r="A2" s="43"/>
      <c r="B2" s="43"/>
      <c r="C2" s="475" t="s">
        <v>133</v>
      </c>
      <c r="D2" s="476"/>
      <c r="E2" s="347"/>
      <c r="F2" s="475" t="s">
        <v>134</v>
      </c>
      <c r="G2" s="476"/>
      <c r="H2" s="89"/>
      <c r="I2" s="89"/>
      <c r="J2" s="475" t="s">
        <v>415</v>
      </c>
      <c r="K2" s="476"/>
      <c r="L2" s="347"/>
      <c r="M2" s="475" t="s">
        <v>416</v>
      </c>
      <c r="N2" s="476"/>
      <c r="O2" s="476"/>
      <c r="P2" s="89"/>
      <c r="Q2" s="89"/>
      <c r="R2" s="89"/>
      <c r="S2" s="19"/>
      <c r="T2" s="19"/>
      <c r="U2" s="477" t="s">
        <v>760</v>
      </c>
    </row>
    <row r="3" spans="1:21" ht="12.75">
      <c r="A3" s="43"/>
      <c r="B3" s="43"/>
      <c r="C3" s="477" t="s">
        <v>209</v>
      </c>
      <c r="D3" s="89"/>
      <c r="E3" s="89"/>
      <c r="F3" s="478"/>
      <c r="G3" s="89"/>
      <c r="H3" s="89"/>
      <c r="I3" s="89"/>
      <c r="J3" s="477" t="s">
        <v>209</v>
      </c>
      <c r="K3" s="89"/>
      <c r="L3" s="89"/>
      <c r="M3" s="478"/>
      <c r="N3" s="89"/>
      <c r="O3" s="89"/>
      <c r="P3" s="89"/>
      <c r="Q3" s="89"/>
      <c r="R3" s="89" t="s">
        <v>60</v>
      </c>
      <c r="S3" s="89" t="s">
        <v>61</v>
      </c>
      <c r="T3" s="89" t="s">
        <v>491</v>
      </c>
      <c r="U3" s="89" t="s">
        <v>251</v>
      </c>
    </row>
    <row r="4" spans="1:21" ht="15" customHeight="1">
      <c r="A4" s="44" t="s">
        <v>68</v>
      </c>
      <c r="B4" s="44"/>
      <c r="C4" s="479" t="s">
        <v>401</v>
      </c>
      <c r="D4" s="348" t="s">
        <v>210</v>
      </c>
      <c r="E4" s="348"/>
      <c r="F4" s="479" t="s">
        <v>209</v>
      </c>
      <c r="G4" s="348" t="s">
        <v>210</v>
      </c>
      <c r="H4" s="348"/>
      <c r="I4" s="348"/>
      <c r="J4" s="479" t="s">
        <v>713</v>
      </c>
      <c r="K4" s="348" t="s">
        <v>210</v>
      </c>
      <c r="L4" s="348"/>
      <c r="M4" s="479"/>
      <c r="N4" s="348"/>
      <c r="O4" s="348"/>
      <c r="P4" s="348"/>
      <c r="Q4" s="348"/>
      <c r="R4" s="348" t="s">
        <v>161</v>
      </c>
      <c r="S4" s="348" t="s">
        <v>417</v>
      </c>
      <c r="T4" s="348" t="s">
        <v>171</v>
      </c>
      <c r="U4" s="479" t="s">
        <v>209</v>
      </c>
    </row>
    <row r="5" spans="1:21" ht="15" customHeight="1">
      <c r="A5" s="46" t="s">
        <v>712</v>
      </c>
      <c r="B5" s="46"/>
      <c r="C5" s="118"/>
      <c r="D5" s="46"/>
      <c r="E5" s="46"/>
      <c r="F5" s="480"/>
      <c r="G5" s="481"/>
      <c r="H5" s="46"/>
      <c r="I5" s="46"/>
      <c r="J5" s="118"/>
      <c r="K5" s="46"/>
      <c r="L5" s="46"/>
      <c r="M5" s="480"/>
      <c r="N5" s="481"/>
      <c r="O5" s="46"/>
      <c r="P5" s="482"/>
      <c r="Q5" s="46"/>
      <c r="R5" s="46"/>
      <c r="S5" s="46"/>
      <c r="T5" s="46"/>
      <c r="U5" s="46"/>
    </row>
    <row r="6" spans="1:21" ht="12.75">
      <c r="A6" s="47" t="s">
        <v>181</v>
      </c>
      <c r="B6" s="43"/>
      <c r="C6" s="20"/>
      <c r="D6" s="17"/>
      <c r="E6" s="17"/>
      <c r="J6" s="20"/>
      <c r="K6" s="17"/>
      <c r="L6" s="17"/>
      <c r="M6" s="483"/>
      <c r="N6" s="484"/>
      <c r="O6" s="81"/>
      <c r="P6" s="48"/>
      <c r="Q6" s="48"/>
      <c r="R6" s="56"/>
      <c r="S6" s="17"/>
      <c r="T6" s="19"/>
      <c r="U6" s="19"/>
    </row>
    <row r="7" spans="1:21" ht="12.75" hidden="1" outlineLevel="1">
      <c r="A7" s="339" t="s">
        <v>116</v>
      </c>
      <c r="B7" s="43"/>
      <c r="C7" s="87">
        <v>0.005</v>
      </c>
      <c r="D7" s="87" t="s">
        <v>223</v>
      </c>
      <c r="E7" s="56"/>
      <c r="H7" s="56"/>
      <c r="I7" s="56"/>
      <c r="J7" s="87">
        <v>1</v>
      </c>
      <c r="K7" s="87" t="s">
        <v>223</v>
      </c>
      <c r="L7" s="20"/>
      <c r="M7" s="483"/>
      <c r="N7" s="483"/>
      <c r="O7" s="81"/>
      <c r="P7" s="52"/>
      <c r="Q7" s="48"/>
      <c r="R7" s="331">
        <v>1</v>
      </c>
      <c r="S7" s="87" t="s">
        <v>168</v>
      </c>
      <c r="T7" s="332">
        <v>1</v>
      </c>
      <c r="U7" s="87">
        <v>1</v>
      </c>
    </row>
    <row r="8" spans="1:21" s="19" customFormat="1" ht="12.75" collapsed="1">
      <c r="A8" s="339" t="s">
        <v>856</v>
      </c>
      <c r="B8" s="89"/>
      <c r="C8" s="87">
        <v>0.1</v>
      </c>
      <c r="D8" s="87" t="s">
        <v>849</v>
      </c>
      <c r="E8" s="56"/>
      <c r="F8" s="483"/>
      <c r="G8" s="484"/>
      <c r="H8" s="56"/>
      <c r="I8" s="56"/>
      <c r="J8" s="87" t="s">
        <v>168</v>
      </c>
      <c r="K8" s="87" t="s">
        <v>246</v>
      </c>
      <c r="L8" s="87"/>
      <c r="M8" s="483"/>
      <c r="N8" s="483"/>
      <c r="O8" s="329"/>
      <c r="P8" s="485"/>
      <c r="Q8" s="330"/>
      <c r="R8" s="331">
        <v>1</v>
      </c>
      <c r="S8" s="87" t="s">
        <v>168</v>
      </c>
      <c r="T8" s="332"/>
      <c r="U8" s="87"/>
    </row>
    <row r="9" spans="1:19" s="19" customFormat="1" ht="12.75" hidden="1" outlineLevel="1">
      <c r="A9" s="339" t="s">
        <v>934</v>
      </c>
      <c r="B9" s="89"/>
      <c r="C9" s="87" t="s">
        <v>168</v>
      </c>
      <c r="D9" s="87" t="s">
        <v>246</v>
      </c>
      <c r="E9" s="56"/>
      <c r="F9" s="483"/>
      <c r="G9" s="484"/>
      <c r="H9" s="56"/>
      <c r="I9" s="56"/>
      <c r="J9" s="87">
        <v>0.0004</v>
      </c>
      <c r="K9" s="87" t="s">
        <v>849</v>
      </c>
      <c r="L9" s="87"/>
      <c r="M9" s="483"/>
      <c r="N9" s="483"/>
      <c r="O9" s="329"/>
      <c r="P9" s="485"/>
      <c r="Q9" s="330"/>
      <c r="R9" s="66">
        <v>0.15</v>
      </c>
      <c r="S9" s="87" t="s">
        <v>246</v>
      </c>
    </row>
    <row r="10" spans="1:21" s="19" customFormat="1" ht="12.75" hidden="1" outlineLevel="1">
      <c r="A10" s="84" t="s">
        <v>935</v>
      </c>
      <c r="B10" s="56"/>
      <c r="C10" s="87">
        <v>0.0005</v>
      </c>
      <c r="D10" s="87" t="s">
        <v>936</v>
      </c>
      <c r="E10" s="56"/>
      <c r="F10" s="483">
        <f>M10</f>
        <v>0</v>
      </c>
      <c r="G10" s="484" t="s">
        <v>251</v>
      </c>
      <c r="H10" s="56"/>
      <c r="I10" s="56"/>
      <c r="J10" s="87">
        <v>0.2</v>
      </c>
      <c r="K10" s="87" t="s">
        <v>937</v>
      </c>
      <c r="L10" s="87"/>
      <c r="M10" s="483"/>
      <c r="N10" s="483"/>
      <c r="O10" s="329"/>
      <c r="P10" s="485"/>
      <c r="Q10" s="330"/>
      <c r="R10" s="66">
        <v>0.07</v>
      </c>
      <c r="S10" s="87" t="s">
        <v>168</v>
      </c>
      <c r="T10" s="332">
        <v>0.07</v>
      </c>
      <c r="U10" s="87">
        <v>0.014000000000000002</v>
      </c>
    </row>
    <row r="11" spans="1:21" s="19" customFormat="1" ht="12.75" customHeight="1" collapsed="1">
      <c r="A11" s="84" t="s">
        <v>224</v>
      </c>
      <c r="B11" s="56"/>
      <c r="C11" s="87" t="s">
        <v>225</v>
      </c>
      <c r="D11" s="56"/>
      <c r="E11" s="56"/>
      <c r="F11" s="483" t="s">
        <v>168</v>
      </c>
      <c r="G11" s="484"/>
      <c r="H11" s="56"/>
      <c r="I11" s="56"/>
      <c r="J11" s="87" t="s">
        <v>225</v>
      </c>
      <c r="K11" s="87"/>
      <c r="L11" s="87"/>
      <c r="M11" s="483"/>
      <c r="N11" s="483"/>
      <c r="O11" s="329"/>
      <c r="P11" s="485"/>
      <c r="Q11" s="330"/>
      <c r="R11" s="344" t="s">
        <v>177</v>
      </c>
      <c r="S11" s="344" t="s">
        <v>177</v>
      </c>
      <c r="T11" s="56"/>
      <c r="U11" s="56"/>
    </row>
    <row r="12" spans="1:21" s="19" customFormat="1" ht="12.75" customHeight="1" collapsed="1">
      <c r="A12" s="84" t="s">
        <v>98</v>
      </c>
      <c r="B12" s="56"/>
      <c r="C12" s="87">
        <v>1.5E-05</v>
      </c>
      <c r="D12" s="87" t="s">
        <v>938</v>
      </c>
      <c r="E12" s="56"/>
      <c r="F12" s="483"/>
      <c r="G12" s="484"/>
      <c r="H12" s="56"/>
      <c r="I12" s="56"/>
      <c r="J12" s="87">
        <v>0.001</v>
      </c>
      <c r="K12" s="87" t="s">
        <v>849</v>
      </c>
      <c r="L12" s="87"/>
      <c r="M12" s="483"/>
      <c r="N12" s="484"/>
      <c r="O12" s="329"/>
      <c r="P12" s="56"/>
      <c r="Q12" s="330"/>
      <c r="R12" s="331">
        <v>1</v>
      </c>
      <c r="S12" s="87">
        <v>0.001</v>
      </c>
      <c r="T12" s="354">
        <v>0.025</v>
      </c>
      <c r="U12" s="87">
        <f>J12*T12</f>
        <v>2.5E-05</v>
      </c>
    </row>
    <row r="13" spans="1:21" s="19" customFormat="1" ht="12.75" hidden="1" outlineLevel="1">
      <c r="A13" s="84" t="s">
        <v>47</v>
      </c>
      <c r="B13" s="56"/>
      <c r="C13" s="87" t="s">
        <v>168</v>
      </c>
      <c r="D13" s="87"/>
      <c r="E13" s="56"/>
      <c r="F13" s="483"/>
      <c r="G13" s="484"/>
      <c r="H13" s="56"/>
      <c r="I13" s="56"/>
      <c r="J13" s="87" t="s">
        <v>168</v>
      </c>
      <c r="K13" s="87"/>
      <c r="L13" s="87"/>
      <c r="M13" s="483"/>
      <c r="N13" s="483"/>
      <c r="O13" s="329"/>
      <c r="P13" s="56"/>
      <c r="Q13" s="330"/>
      <c r="R13" s="486">
        <v>0.013</v>
      </c>
      <c r="S13" s="87"/>
      <c r="T13" s="354">
        <v>0.013</v>
      </c>
      <c r="U13" s="87" t="s">
        <v>168</v>
      </c>
    </row>
    <row r="14" spans="1:21" s="19" customFormat="1" ht="12.75" customHeight="1" hidden="1" outlineLevel="1">
      <c r="A14" s="84" t="s">
        <v>959</v>
      </c>
      <c r="B14" s="56"/>
      <c r="C14" s="87" t="s">
        <v>168</v>
      </c>
      <c r="D14" s="87"/>
      <c r="E14" s="56"/>
      <c r="F14" s="483" t="s">
        <v>168</v>
      </c>
      <c r="G14" s="484"/>
      <c r="H14" s="56"/>
      <c r="I14" s="56"/>
      <c r="J14" s="87" t="s">
        <v>168</v>
      </c>
      <c r="K14" s="87"/>
      <c r="L14" s="87"/>
      <c r="M14" s="483"/>
      <c r="N14" s="484"/>
      <c r="O14" s="329"/>
      <c r="P14" s="485"/>
      <c r="Q14" s="330"/>
      <c r="R14" s="331">
        <v>1</v>
      </c>
      <c r="S14" s="87" t="s">
        <v>246</v>
      </c>
      <c r="T14" s="355"/>
      <c r="U14" s="356"/>
    </row>
    <row r="15" spans="1:21" s="19" customFormat="1" ht="12.75" customHeight="1" hidden="1" outlineLevel="1">
      <c r="A15" s="82" t="s">
        <v>100</v>
      </c>
      <c r="B15" s="56"/>
      <c r="C15" s="87" t="s">
        <v>168</v>
      </c>
      <c r="D15" s="87" t="s">
        <v>246</v>
      </c>
      <c r="E15" s="56"/>
      <c r="F15" s="483" t="s">
        <v>168</v>
      </c>
      <c r="G15" s="484"/>
      <c r="H15" s="56"/>
      <c r="I15" s="56"/>
      <c r="J15" s="87">
        <v>0.7</v>
      </c>
      <c r="K15" s="87" t="s">
        <v>223</v>
      </c>
      <c r="L15" s="56"/>
      <c r="M15" s="483"/>
      <c r="N15" s="484"/>
      <c r="O15" s="329"/>
      <c r="P15" s="56"/>
      <c r="Q15" s="330"/>
      <c r="R15" s="331">
        <v>1</v>
      </c>
      <c r="S15" s="87" t="s">
        <v>168</v>
      </c>
      <c r="T15" s="332">
        <v>1</v>
      </c>
      <c r="U15" s="87">
        <v>0.7</v>
      </c>
    </row>
    <row r="16" spans="1:21" s="19" customFormat="1" ht="12.75" hidden="1" outlineLevel="1">
      <c r="A16" s="84" t="s">
        <v>939</v>
      </c>
      <c r="B16" s="56"/>
      <c r="C16" s="87">
        <v>2E-05</v>
      </c>
      <c r="D16" s="87" t="s">
        <v>849</v>
      </c>
      <c r="E16" s="87"/>
      <c r="F16" s="483">
        <v>5.71428571428571E-06</v>
      </c>
      <c r="G16" s="484"/>
      <c r="H16" s="56"/>
      <c r="I16" s="56"/>
      <c r="J16" s="87">
        <v>0.002</v>
      </c>
      <c r="K16" s="87" t="s">
        <v>849</v>
      </c>
      <c r="L16" s="87"/>
      <c r="M16" s="483"/>
      <c r="N16" s="484"/>
      <c r="O16" s="486"/>
      <c r="P16" s="485"/>
      <c r="Q16" s="330"/>
      <c r="R16" s="486">
        <v>0.007</v>
      </c>
      <c r="S16" s="87" t="s">
        <v>168</v>
      </c>
      <c r="T16" s="332">
        <v>0.007</v>
      </c>
      <c r="U16" s="87">
        <v>1.4E-05</v>
      </c>
    </row>
    <row r="17" spans="1:21" s="19" customFormat="1" ht="12.75" customHeight="1" hidden="1" outlineLevel="1">
      <c r="A17" s="84" t="s">
        <v>118</v>
      </c>
      <c r="B17" s="56"/>
      <c r="C17" s="87">
        <v>0.02</v>
      </c>
      <c r="D17" s="87" t="s">
        <v>936</v>
      </c>
      <c r="E17" s="87"/>
      <c r="F17" s="483" t="s">
        <v>168</v>
      </c>
      <c r="G17" s="484"/>
      <c r="H17" s="56"/>
      <c r="I17" s="56"/>
      <c r="J17" s="87">
        <v>0.2</v>
      </c>
      <c r="K17" s="87" t="s">
        <v>937</v>
      </c>
      <c r="L17" s="87"/>
      <c r="M17" s="483"/>
      <c r="N17" s="483"/>
      <c r="O17" s="486"/>
      <c r="P17" s="56"/>
      <c r="Q17" s="330"/>
      <c r="R17" s="331" t="s">
        <v>168</v>
      </c>
      <c r="S17" s="87" t="s">
        <v>168</v>
      </c>
      <c r="T17" s="87" t="s">
        <v>168</v>
      </c>
      <c r="U17" s="87" t="s">
        <v>168</v>
      </c>
    </row>
    <row r="18" spans="1:21" s="19" customFormat="1" ht="12.75" customHeight="1" hidden="1" outlineLevel="1">
      <c r="A18" s="84" t="s">
        <v>916</v>
      </c>
      <c r="B18" s="56"/>
      <c r="C18" s="87" t="s">
        <v>168</v>
      </c>
      <c r="D18" s="87"/>
      <c r="E18" s="87"/>
      <c r="F18" s="483"/>
      <c r="G18" s="484"/>
      <c r="H18" s="56"/>
      <c r="I18" s="56"/>
      <c r="J18" s="87" t="s">
        <v>168</v>
      </c>
      <c r="K18" s="87"/>
      <c r="L18" s="87"/>
      <c r="M18" s="483"/>
      <c r="N18" s="483"/>
      <c r="O18" s="486"/>
      <c r="P18" s="485"/>
      <c r="Q18" s="330"/>
      <c r="R18" s="331" t="s">
        <v>168</v>
      </c>
      <c r="S18" s="331" t="s">
        <v>168</v>
      </c>
      <c r="T18" s="331" t="s">
        <v>168</v>
      </c>
      <c r="U18" s="331" t="s">
        <v>168</v>
      </c>
    </row>
    <row r="19" spans="1:21" s="19" customFormat="1" ht="12.75" customHeight="1" hidden="1" outlineLevel="1">
      <c r="A19" s="84" t="s">
        <v>99</v>
      </c>
      <c r="B19" s="56"/>
      <c r="C19" s="87" t="s">
        <v>168</v>
      </c>
      <c r="D19" s="87"/>
      <c r="E19" s="56"/>
      <c r="F19" s="483" t="s">
        <v>168</v>
      </c>
      <c r="G19" s="484"/>
      <c r="H19" s="56"/>
      <c r="I19" s="56"/>
      <c r="J19" s="87" t="s">
        <v>168</v>
      </c>
      <c r="K19" s="87"/>
      <c r="L19" s="87"/>
      <c r="M19" s="483"/>
      <c r="N19" s="483"/>
      <c r="O19" s="329"/>
      <c r="P19" s="485"/>
      <c r="Q19" s="330"/>
      <c r="R19" s="331">
        <v>1</v>
      </c>
      <c r="S19" s="87"/>
      <c r="T19" s="332">
        <v>1</v>
      </c>
      <c r="U19" s="87" t="s">
        <v>168</v>
      </c>
    </row>
    <row r="20" spans="1:21" s="19" customFormat="1" ht="12.75" customHeight="1" hidden="1" outlineLevel="1">
      <c r="A20" s="84" t="s">
        <v>340</v>
      </c>
      <c r="B20" s="56"/>
      <c r="C20" s="87" t="s">
        <v>168</v>
      </c>
      <c r="D20" s="87"/>
      <c r="E20" s="56"/>
      <c r="F20" s="483" t="s">
        <v>168</v>
      </c>
      <c r="G20" s="484"/>
      <c r="H20" s="56"/>
      <c r="I20" s="56"/>
      <c r="J20" s="87" t="s">
        <v>168</v>
      </c>
      <c r="K20" s="87"/>
      <c r="L20" s="87"/>
      <c r="M20" s="483"/>
      <c r="N20" s="483"/>
      <c r="O20" s="329"/>
      <c r="P20" s="485"/>
      <c r="Q20" s="330"/>
      <c r="R20" s="331">
        <v>1</v>
      </c>
      <c r="S20" s="87"/>
      <c r="T20" s="332">
        <v>1</v>
      </c>
      <c r="U20" s="87" t="s">
        <v>168</v>
      </c>
    </row>
    <row r="21" spans="1:21" s="19" customFormat="1" ht="12.75" customHeight="1" hidden="1" outlineLevel="1" collapsed="1">
      <c r="A21" s="82" t="s">
        <v>119</v>
      </c>
      <c r="B21" s="56"/>
      <c r="C21" s="87">
        <v>6E-06</v>
      </c>
      <c r="D21" s="87" t="s">
        <v>223</v>
      </c>
      <c r="E21" s="56"/>
      <c r="F21" s="483">
        <f>C21</f>
        <v>6E-06</v>
      </c>
      <c r="G21" s="484" t="s">
        <v>251</v>
      </c>
      <c r="H21" s="56"/>
      <c r="I21" s="56"/>
      <c r="J21" s="87">
        <v>0.0003</v>
      </c>
      <c r="K21" s="87" t="s">
        <v>223</v>
      </c>
      <c r="L21" s="56"/>
      <c r="M21" s="483"/>
      <c r="N21" s="484"/>
      <c r="O21" s="329"/>
      <c r="P21" s="56"/>
      <c r="Q21" s="330"/>
      <c r="R21" s="331">
        <v>1</v>
      </c>
      <c r="S21" s="87" t="s">
        <v>168</v>
      </c>
      <c r="T21" s="332">
        <v>1</v>
      </c>
      <c r="U21" s="87">
        <v>0.0003</v>
      </c>
    </row>
    <row r="22" spans="1:21" s="19" customFormat="1" ht="12.75" customHeight="1" hidden="1" outlineLevel="1">
      <c r="A22" s="82" t="s">
        <v>940</v>
      </c>
      <c r="B22" s="56"/>
      <c r="C22" s="87" t="s">
        <v>168</v>
      </c>
      <c r="D22" s="87" t="s">
        <v>246</v>
      </c>
      <c r="E22" s="56"/>
      <c r="F22" s="483" t="s">
        <v>168</v>
      </c>
      <c r="G22" s="484"/>
      <c r="H22" s="56"/>
      <c r="I22" s="56"/>
      <c r="J22" s="87">
        <v>0.0371428571428571</v>
      </c>
      <c r="K22" s="87" t="s">
        <v>936</v>
      </c>
      <c r="L22" s="56"/>
      <c r="M22" s="483"/>
      <c r="N22" s="484"/>
      <c r="O22" s="329"/>
      <c r="P22" s="56"/>
      <c r="Q22" s="330"/>
      <c r="R22" s="331">
        <v>1</v>
      </c>
      <c r="S22" s="87" t="s">
        <v>168</v>
      </c>
      <c r="T22" s="332">
        <v>1</v>
      </c>
      <c r="U22" s="87">
        <v>0.0371428571428571</v>
      </c>
    </row>
    <row r="23" spans="1:21" s="19" customFormat="1" ht="12.75" customHeight="1" hidden="1" outlineLevel="1" collapsed="1">
      <c r="A23" s="320" t="s">
        <v>941</v>
      </c>
      <c r="B23" s="56"/>
      <c r="C23" s="87">
        <v>8E-06</v>
      </c>
      <c r="D23" s="87" t="s">
        <v>849</v>
      </c>
      <c r="E23" s="56"/>
      <c r="F23" s="483">
        <f>C23</f>
        <v>8E-06</v>
      </c>
      <c r="G23" s="484" t="s">
        <v>251</v>
      </c>
      <c r="H23" s="56"/>
      <c r="I23" s="56"/>
      <c r="J23" s="87">
        <v>0.003</v>
      </c>
      <c r="K23" s="87" t="s">
        <v>849</v>
      </c>
      <c r="L23" s="87"/>
      <c r="M23" s="483"/>
      <c r="N23" s="484"/>
      <c r="O23" s="329"/>
      <c r="P23" s="56"/>
      <c r="Q23" s="330"/>
      <c r="R23" s="486">
        <v>0.025</v>
      </c>
      <c r="S23" s="87" t="s">
        <v>168</v>
      </c>
      <c r="T23" s="354">
        <v>0.025</v>
      </c>
      <c r="U23" s="87">
        <v>7.500000000000001E-05</v>
      </c>
    </row>
    <row r="24" spans="1:21" s="19" customFormat="1" ht="12.75" customHeight="1" hidden="1" outlineLevel="1">
      <c r="A24" s="328" t="s">
        <v>917</v>
      </c>
      <c r="B24" s="56"/>
      <c r="C24" s="87" t="s">
        <v>168</v>
      </c>
      <c r="D24" s="87"/>
      <c r="E24" s="56"/>
      <c r="F24" s="483"/>
      <c r="G24" s="484"/>
      <c r="H24" s="56"/>
      <c r="I24" s="56"/>
      <c r="J24" s="87" t="s">
        <v>168</v>
      </c>
      <c r="K24" s="87"/>
      <c r="L24" s="87"/>
      <c r="M24" s="483"/>
      <c r="N24" s="484"/>
      <c r="O24" s="329"/>
      <c r="P24" s="485"/>
      <c r="Q24" s="330"/>
      <c r="R24" s="331" t="s">
        <v>168</v>
      </c>
      <c r="S24" s="331" t="s">
        <v>168</v>
      </c>
      <c r="T24" s="331" t="s">
        <v>168</v>
      </c>
      <c r="U24" s="331" t="s">
        <v>168</v>
      </c>
    </row>
    <row r="25" spans="1:21" s="19" customFormat="1" ht="12.75" customHeight="1" collapsed="1">
      <c r="A25" s="328" t="s">
        <v>857</v>
      </c>
      <c r="B25" s="56"/>
      <c r="C25" s="87">
        <v>0.0008</v>
      </c>
      <c r="D25" s="87" t="s">
        <v>849</v>
      </c>
      <c r="E25" s="56"/>
      <c r="F25" s="483"/>
      <c r="G25" s="484"/>
      <c r="H25" s="56"/>
      <c r="I25" s="56"/>
      <c r="J25" s="87">
        <v>0.0006</v>
      </c>
      <c r="K25" s="87" t="s">
        <v>849</v>
      </c>
      <c r="L25" s="87"/>
      <c r="M25" s="483"/>
      <c r="N25" s="484"/>
      <c r="O25" s="329"/>
      <c r="P25" s="56"/>
      <c r="Q25" s="330"/>
      <c r="R25" s="331">
        <v>1</v>
      </c>
      <c r="S25" s="87">
        <v>0.1</v>
      </c>
      <c r="T25" s="87"/>
      <c r="U25" s="87"/>
    </row>
    <row r="26" spans="1:21" s="19" customFormat="1" ht="12.75" customHeight="1">
      <c r="A26" s="82" t="s">
        <v>342</v>
      </c>
      <c r="B26" s="56"/>
      <c r="C26" s="87" t="s">
        <v>168</v>
      </c>
      <c r="D26" s="87" t="s">
        <v>246</v>
      </c>
      <c r="E26" s="56"/>
      <c r="F26" s="483" t="s">
        <v>168</v>
      </c>
      <c r="G26" s="484"/>
      <c r="H26" s="56"/>
      <c r="I26" s="56"/>
      <c r="J26" s="87">
        <v>0.06</v>
      </c>
      <c r="K26" s="87" t="s">
        <v>849</v>
      </c>
      <c r="L26" s="87"/>
      <c r="M26" s="483"/>
      <c r="N26" s="484"/>
      <c r="O26" s="329"/>
      <c r="P26" s="56"/>
      <c r="Q26" s="330"/>
      <c r="R26" s="331">
        <v>1</v>
      </c>
      <c r="S26" s="87">
        <v>0.1</v>
      </c>
      <c r="T26" s="87"/>
      <c r="U26" s="87"/>
    </row>
    <row r="27" spans="1:21" s="19" customFormat="1" ht="12.75" customHeight="1" hidden="1" outlineLevel="1">
      <c r="A27" s="84" t="s">
        <v>343</v>
      </c>
      <c r="B27" s="56"/>
      <c r="C27" s="87" t="s">
        <v>168</v>
      </c>
      <c r="D27" s="87" t="s">
        <v>246</v>
      </c>
      <c r="E27" s="56"/>
      <c r="F27" s="483">
        <f>M27</f>
        <v>0</v>
      </c>
      <c r="G27" s="484" t="s">
        <v>251</v>
      </c>
      <c r="H27" s="56"/>
      <c r="I27" s="56"/>
      <c r="J27" s="87">
        <v>0.002</v>
      </c>
      <c r="K27" s="87" t="s">
        <v>223</v>
      </c>
      <c r="L27" s="87"/>
      <c r="M27" s="483"/>
      <c r="N27" s="484"/>
      <c r="O27" s="329"/>
      <c r="P27" s="485"/>
      <c r="Q27" s="330"/>
      <c r="R27" s="331">
        <v>1</v>
      </c>
      <c r="S27" s="87" t="s">
        <v>168</v>
      </c>
      <c r="T27" s="332"/>
      <c r="U27" s="87"/>
    </row>
    <row r="28" spans="1:21" s="19" customFormat="1" ht="12.75" customHeight="1" hidden="1" outlineLevel="1">
      <c r="A28" s="84" t="s">
        <v>942</v>
      </c>
      <c r="B28" s="56" t="s">
        <v>655</v>
      </c>
      <c r="C28" s="87">
        <v>5E-05</v>
      </c>
      <c r="D28" s="87" t="s">
        <v>937</v>
      </c>
      <c r="E28" s="56"/>
      <c r="F28" s="483"/>
      <c r="G28" s="484"/>
      <c r="H28" s="56"/>
      <c r="I28" s="56"/>
      <c r="J28" s="87">
        <v>0.014</v>
      </c>
      <c r="K28" s="87" t="s">
        <v>937</v>
      </c>
      <c r="L28" s="87"/>
      <c r="M28" s="483"/>
      <c r="N28" s="484"/>
      <c r="O28" s="329"/>
      <c r="P28" s="532"/>
      <c r="Q28" s="330"/>
      <c r="R28" s="331">
        <v>1</v>
      </c>
      <c r="S28" s="87"/>
      <c r="T28" s="332"/>
      <c r="U28" s="87"/>
    </row>
    <row r="29" spans="1:21" s="19" customFormat="1" ht="12.75" customHeight="1" hidden="1" outlineLevel="1" collapsed="1">
      <c r="A29" s="84" t="s">
        <v>943</v>
      </c>
      <c r="B29" s="56" t="s">
        <v>656</v>
      </c>
      <c r="C29" s="87" t="s">
        <v>944</v>
      </c>
      <c r="D29" s="87" t="s">
        <v>937</v>
      </c>
      <c r="E29" s="56"/>
      <c r="F29" s="483"/>
      <c r="G29" s="484"/>
      <c r="H29" s="56"/>
      <c r="I29" s="56"/>
      <c r="J29" s="87" t="s">
        <v>945</v>
      </c>
      <c r="K29" s="87" t="s">
        <v>937</v>
      </c>
      <c r="L29" s="87"/>
      <c r="M29" s="483"/>
      <c r="N29" s="484"/>
      <c r="O29" s="329"/>
      <c r="P29" s="532"/>
      <c r="Q29" s="330"/>
      <c r="R29" s="331">
        <v>1</v>
      </c>
      <c r="S29" s="87"/>
      <c r="T29" s="332"/>
      <c r="U29" s="87"/>
    </row>
    <row r="30" spans="1:21" s="19" customFormat="1" ht="12.75" customHeight="1" hidden="1" outlineLevel="1" collapsed="1">
      <c r="A30" s="84" t="s">
        <v>121</v>
      </c>
      <c r="B30" s="56"/>
      <c r="C30" s="87" t="s">
        <v>168</v>
      </c>
      <c r="D30" s="87" t="s">
        <v>246</v>
      </c>
      <c r="E30" s="56"/>
      <c r="F30" s="483" t="s">
        <v>168</v>
      </c>
      <c r="G30" s="484"/>
      <c r="H30" s="56"/>
      <c r="I30" s="56"/>
      <c r="J30" s="87">
        <v>5.67</v>
      </c>
      <c r="K30" s="87" t="s">
        <v>938</v>
      </c>
      <c r="L30" s="56"/>
      <c r="M30" s="483"/>
      <c r="N30" s="484"/>
      <c r="O30" s="329"/>
      <c r="P30" s="56"/>
      <c r="Q30" s="330"/>
      <c r="R30" s="331">
        <v>1</v>
      </c>
      <c r="S30" s="87" t="s">
        <v>168</v>
      </c>
      <c r="T30" s="87"/>
      <c r="U30" s="87"/>
    </row>
    <row r="31" spans="1:21" s="19" customFormat="1" ht="12.75" customHeight="1" collapsed="1">
      <c r="A31" s="84" t="s">
        <v>128</v>
      </c>
      <c r="B31" s="56"/>
      <c r="C31" s="87" t="s">
        <v>168</v>
      </c>
      <c r="D31" s="87" t="s">
        <v>246</v>
      </c>
      <c r="E31" s="56"/>
      <c r="F31" s="483" t="str">
        <f>C31</f>
        <v>NA</v>
      </c>
      <c r="G31" s="484" t="s">
        <v>251</v>
      </c>
      <c r="H31" s="56"/>
      <c r="I31" s="56"/>
      <c r="J31" s="87">
        <v>0.00030000000000000003</v>
      </c>
      <c r="K31" s="87" t="s">
        <v>849</v>
      </c>
      <c r="L31" s="56"/>
      <c r="M31" s="483"/>
      <c r="N31" s="484"/>
      <c r="O31" s="329"/>
      <c r="P31" s="56"/>
      <c r="Q31" s="330"/>
      <c r="R31" s="331">
        <v>1</v>
      </c>
      <c r="S31" s="87" t="s">
        <v>168</v>
      </c>
      <c r="T31" s="332">
        <v>0.07</v>
      </c>
      <c r="U31" s="87">
        <f>J31*T31</f>
        <v>2.1000000000000006E-05</v>
      </c>
    </row>
    <row r="32" spans="1:21" s="19" customFormat="1" ht="12.75" customHeight="1" hidden="1" outlineLevel="1">
      <c r="A32" s="84" t="s">
        <v>123</v>
      </c>
      <c r="B32" s="56"/>
      <c r="C32" s="87" t="s">
        <v>168</v>
      </c>
      <c r="D32" s="87" t="s">
        <v>246</v>
      </c>
      <c r="E32" s="56"/>
      <c r="F32" s="483">
        <f>M32</f>
        <v>0</v>
      </c>
      <c r="G32" s="484" t="s">
        <v>251</v>
      </c>
      <c r="H32" s="56"/>
      <c r="I32" s="56"/>
      <c r="J32" s="87">
        <v>0.005</v>
      </c>
      <c r="K32" s="87" t="s">
        <v>849</v>
      </c>
      <c r="L32" s="87"/>
      <c r="M32" s="483"/>
      <c r="N32" s="484"/>
      <c r="O32" s="329"/>
      <c r="P32" s="56"/>
      <c r="Q32" s="330"/>
      <c r="R32" s="331" t="s">
        <v>168</v>
      </c>
      <c r="S32" s="87" t="s">
        <v>168</v>
      </c>
      <c r="T32" s="87" t="s">
        <v>168</v>
      </c>
      <c r="U32" s="87" t="s">
        <v>168</v>
      </c>
    </row>
    <row r="33" spans="1:23" s="19" customFormat="1" ht="12.75" customHeight="1" collapsed="1">
      <c r="A33" s="84" t="s">
        <v>124</v>
      </c>
      <c r="B33" s="56"/>
      <c r="C33" s="87">
        <v>9E-05</v>
      </c>
      <c r="D33" s="87" t="s">
        <v>719</v>
      </c>
      <c r="E33" s="56"/>
      <c r="F33" s="483">
        <f>0.0002*2/7</f>
        <v>5.714285714285715E-05</v>
      </c>
      <c r="G33" s="484" t="s">
        <v>420</v>
      </c>
      <c r="H33" s="56"/>
      <c r="I33" s="56"/>
      <c r="J33" s="87">
        <v>0.02</v>
      </c>
      <c r="K33" s="87" t="s">
        <v>849</v>
      </c>
      <c r="L33" s="87"/>
      <c r="M33" s="483"/>
      <c r="N33" s="484"/>
      <c r="O33" s="66"/>
      <c r="P33" s="56"/>
      <c r="Q33" s="330"/>
      <c r="R33" s="331">
        <v>1</v>
      </c>
      <c r="S33" s="87" t="s">
        <v>168</v>
      </c>
      <c r="T33" s="332">
        <v>0.04</v>
      </c>
      <c r="U33" s="87">
        <f>J33*T33</f>
        <v>0.0008</v>
      </c>
      <c r="W33" s="328"/>
    </row>
    <row r="34" spans="1:23" s="19" customFormat="1" ht="12.75" customHeight="1" hidden="1" outlineLevel="1">
      <c r="A34" s="84" t="s">
        <v>112</v>
      </c>
      <c r="B34" s="56"/>
      <c r="C34" s="87" t="s">
        <v>168</v>
      </c>
      <c r="D34" s="87"/>
      <c r="E34" s="56"/>
      <c r="F34" s="483" t="s">
        <v>168</v>
      </c>
      <c r="G34" s="484"/>
      <c r="H34" s="56"/>
      <c r="I34" s="56"/>
      <c r="J34" s="87" t="s">
        <v>168</v>
      </c>
      <c r="K34" s="87"/>
      <c r="L34" s="87"/>
      <c r="M34" s="483"/>
      <c r="N34" s="483"/>
      <c r="O34" s="329"/>
      <c r="P34" s="485"/>
      <c r="Q34" s="330"/>
      <c r="R34" s="331">
        <v>1</v>
      </c>
      <c r="S34" s="87" t="e">
        <v>#N/A</v>
      </c>
      <c r="T34" s="356"/>
      <c r="U34" s="356"/>
      <c r="W34" s="328"/>
    </row>
    <row r="35" spans="1:23" s="19" customFormat="1" ht="12.75" customHeight="1" collapsed="1">
      <c r="A35" s="84" t="s">
        <v>858</v>
      </c>
      <c r="B35" s="56"/>
      <c r="C35" s="87" t="s">
        <v>168</v>
      </c>
      <c r="D35" s="87" t="s">
        <v>246</v>
      </c>
      <c r="E35" s="56"/>
      <c r="F35" s="483" t="s">
        <v>168</v>
      </c>
      <c r="G35" s="484"/>
      <c r="H35" s="56"/>
      <c r="I35" s="56"/>
      <c r="J35" s="87" t="s">
        <v>168</v>
      </c>
      <c r="K35" s="87" t="s">
        <v>246</v>
      </c>
      <c r="L35" s="87"/>
      <c r="M35" s="483"/>
      <c r="N35" s="484"/>
      <c r="O35" s="329"/>
      <c r="P35" s="56"/>
      <c r="Q35" s="330"/>
      <c r="R35" s="331">
        <v>1</v>
      </c>
      <c r="S35" s="87" t="s">
        <v>168</v>
      </c>
      <c r="T35" s="87"/>
      <c r="U35" s="87"/>
      <c r="W35" s="328"/>
    </row>
    <row r="36" spans="1:23" s="19" customFormat="1" ht="12.75" customHeight="1">
      <c r="A36" s="84" t="s">
        <v>918</v>
      </c>
      <c r="B36" s="56"/>
      <c r="C36" s="87" t="s">
        <v>168</v>
      </c>
      <c r="D36" s="87" t="s">
        <v>246</v>
      </c>
      <c r="E36" s="56"/>
      <c r="F36" s="483" t="s">
        <v>168</v>
      </c>
      <c r="G36" s="484"/>
      <c r="H36" s="56"/>
      <c r="I36" s="56"/>
      <c r="J36" s="87" t="s">
        <v>168</v>
      </c>
      <c r="K36" s="87" t="s">
        <v>246</v>
      </c>
      <c r="L36" s="87"/>
      <c r="M36" s="483"/>
      <c r="N36" s="484"/>
      <c r="O36" s="329"/>
      <c r="P36" s="56"/>
      <c r="Q36" s="330"/>
      <c r="R36" s="331">
        <v>1</v>
      </c>
      <c r="S36" s="87" t="s">
        <v>168</v>
      </c>
      <c r="T36" s="87"/>
      <c r="U36" s="87"/>
      <c r="W36" s="328"/>
    </row>
    <row r="37" spans="1:23" s="19" customFormat="1" ht="12.75" customHeight="1" hidden="1" outlineLevel="1">
      <c r="A37" s="84" t="s">
        <v>113</v>
      </c>
      <c r="B37" s="56"/>
      <c r="C37" s="87" t="s">
        <v>168</v>
      </c>
      <c r="D37" s="87"/>
      <c r="E37" s="56"/>
      <c r="F37" s="483" t="s">
        <v>168</v>
      </c>
      <c r="G37" s="484"/>
      <c r="H37" s="56"/>
      <c r="I37" s="56"/>
      <c r="J37" s="87" t="s">
        <v>168</v>
      </c>
      <c r="K37" s="87"/>
      <c r="L37" s="87"/>
      <c r="M37" s="483"/>
      <c r="N37" s="483"/>
      <c r="O37" s="329"/>
      <c r="P37" s="485"/>
      <c r="Q37" s="330"/>
      <c r="R37" s="331">
        <v>1</v>
      </c>
      <c r="S37" s="87" t="e">
        <v>#N/A</v>
      </c>
      <c r="T37" s="356"/>
      <c r="U37" s="356"/>
      <c r="W37" s="328"/>
    </row>
    <row r="38" spans="1:23" s="19" customFormat="1" ht="12.75" customHeight="1" hidden="1" outlineLevel="1">
      <c r="A38" s="84" t="s">
        <v>946</v>
      </c>
      <c r="B38" s="56"/>
      <c r="C38" s="87" t="s">
        <v>168</v>
      </c>
      <c r="D38" s="87" t="s">
        <v>246</v>
      </c>
      <c r="E38" s="104"/>
      <c r="F38" s="483" t="s">
        <v>168</v>
      </c>
      <c r="G38" s="484"/>
      <c r="H38" s="56"/>
      <c r="I38" s="56"/>
      <c r="J38" s="87">
        <v>2E-05</v>
      </c>
      <c r="K38" s="87" t="s">
        <v>937</v>
      </c>
      <c r="L38" s="105"/>
      <c r="M38" s="483"/>
      <c r="N38" s="488"/>
      <c r="O38" s="489"/>
      <c r="P38" s="485"/>
      <c r="Q38" s="330"/>
      <c r="R38" s="331">
        <v>1</v>
      </c>
      <c r="S38" s="87" t="s">
        <v>246</v>
      </c>
      <c r="T38" s="356"/>
      <c r="U38" s="356"/>
      <c r="W38" s="328"/>
    </row>
    <row r="39" spans="1:23" s="19" customFormat="1" ht="12.75" customHeight="1" collapsed="1">
      <c r="A39" s="84" t="s">
        <v>241</v>
      </c>
      <c r="B39" s="56"/>
      <c r="C39" s="87" t="s">
        <v>168</v>
      </c>
      <c r="D39" s="87" t="s">
        <v>246</v>
      </c>
      <c r="E39" s="104"/>
      <c r="F39" s="483">
        <f>M39</f>
        <v>0</v>
      </c>
      <c r="G39" s="484" t="s">
        <v>251</v>
      </c>
      <c r="H39" s="56"/>
      <c r="I39" s="56"/>
      <c r="J39" s="87">
        <v>0.0007</v>
      </c>
      <c r="K39" s="87" t="s">
        <v>849</v>
      </c>
      <c r="L39" s="105"/>
      <c r="M39" s="483"/>
      <c r="N39" s="488"/>
      <c r="O39" s="489"/>
      <c r="P39" s="56"/>
      <c r="Q39" s="330"/>
      <c r="R39" s="331">
        <v>1</v>
      </c>
      <c r="S39" s="87" t="s">
        <v>168</v>
      </c>
      <c r="T39" s="87"/>
      <c r="U39" s="87"/>
      <c r="W39" s="328"/>
    </row>
    <row r="40" spans="1:23" s="19" customFormat="1" ht="12.75" customHeight="1" hidden="1" outlineLevel="1">
      <c r="A40" s="84" t="s">
        <v>483</v>
      </c>
      <c r="B40" s="83"/>
      <c r="C40" s="87" t="s">
        <v>168</v>
      </c>
      <c r="D40" s="87"/>
      <c r="E40" s="104"/>
      <c r="F40" s="483" t="s">
        <v>168</v>
      </c>
      <c r="G40" s="484"/>
      <c r="H40" s="56"/>
      <c r="I40" s="56"/>
      <c r="J40" s="87" t="s">
        <v>168</v>
      </c>
      <c r="K40" s="87"/>
      <c r="L40" s="105"/>
      <c r="M40" s="483"/>
      <c r="N40" s="488"/>
      <c r="O40" s="489"/>
      <c r="P40" s="485"/>
      <c r="Q40" s="330"/>
      <c r="R40" s="331">
        <v>1</v>
      </c>
      <c r="S40" s="87" t="e">
        <v>#N/A</v>
      </c>
      <c r="T40" s="356"/>
      <c r="U40" s="356"/>
      <c r="W40" s="328"/>
    </row>
    <row r="41" spans="1:23" s="19" customFormat="1" ht="12.75" customHeight="1" hidden="1" outlineLevel="1">
      <c r="A41" s="84" t="s">
        <v>344</v>
      </c>
      <c r="B41" s="64"/>
      <c r="C41" s="87" t="s">
        <v>168</v>
      </c>
      <c r="D41" s="87"/>
      <c r="E41" s="104"/>
      <c r="F41" s="483" t="s">
        <v>168</v>
      </c>
      <c r="G41" s="484"/>
      <c r="H41" s="56"/>
      <c r="I41" s="56"/>
      <c r="J41" s="87" t="s">
        <v>168</v>
      </c>
      <c r="K41" s="87"/>
      <c r="L41" s="105"/>
      <c r="M41" s="483"/>
      <c r="N41" s="488"/>
      <c r="O41" s="489"/>
      <c r="P41" s="485"/>
      <c r="Q41" s="330"/>
      <c r="R41" s="331">
        <v>1</v>
      </c>
      <c r="S41" s="87" t="s">
        <v>168</v>
      </c>
      <c r="T41" s="332"/>
      <c r="U41" s="87" t="s">
        <v>168</v>
      </c>
      <c r="W41" s="328"/>
    </row>
    <row r="42" spans="1:23" s="19" customFormat="1" ht="12.75" hidden="1" outlineLevel="1" collapsed="1">
      <c r="A42" s="84" t="s">
        <v>94</v>
      </c>
      <c r="B42" s="132"/>
      <c r="C42" s="87" t="s">
        <v>947</v>
      </c>
      <c r="D42" s="87" t="s">
        <v>948</v>
      </c>
      <c r="E42" s="56"/>
      <c r="F42" s="483">
        <f>M42</f>
        <v>0</v>
      </c>
      <c r="G42" s="484" t="s">
        <v>251</v>
      </c>
      <c r="H42" s="56"/>
      <c r="I42" s="56"/>
      <c r="J42" s="87" t="s">
        <v>949</v>
      </c>
      <c r="K42" s="87" t="s">
        <v>937</v>
      </c>
      <c r="L42" s="105"/>
      <c r="M42" s="483"/>
      <c r="N42" s="488"/>
      <c r="O42" s="489"/>
      <c r="P42" s="485"/>
      <c r="Q42" s="330"/>
      <c r="R42" s="331">
        <v>1</v>
      </c>
      <c r="S42" s="87" t="e">
        <v>#N/A</v>
      </c>
      <c r="T42" s="332"/>
      <c r="U42" s="87">
        <v>0.005</v>
      </c>
      <c r="W42" s="328"/>
    </row>
    <row r="43" spans="1:21" s="19" customFormat="1" ht="12.75" customHeight="1" hidden="1" outlineLevel="1">
      <c r="A43" s="84" t="s">
        <v>484</v>
      </c>
      <c r="B43" s="132"/>
      <c r="C43" s="87" t="s">
        <v>168</v>
      </c>
      <c r="D43" s="87"/>
      <c r="E43" s="56"/>
      <c r="F43" s="483" t="s">
        <v>168</v>
      </c>
      <c r="G43" s="484"/>
      <c r="H43" s="56"/>
      <c r="I43" s="56"/>
      <c r="J43" s="87" t="s">
        <v>168</v>
      </c>
      <c r="K43" s="87"/>
      <c r="L43" s="105"/>
      <c r="M43" s="483"/>
      <c r="N43" s="484"/>
      <c r="O43" s="489"/>
      <c r="P43" s="485"/>
      <c r="Q43" s="330"/>
      <c r="R43" s="331">
        <v>1</v>
      </c>
      <c r="S43" s="87" t="e">
        <v>#N/A</v>
      </c>
      <c r="T43" s="356"/>
      <c r="U43" s="356"/>
    </row>
    <row r="44" spans="1:21" s="19" customFormat="1" ht="12.75" customHeight="1" hidden="1" outlineLevel="1" collapsed="1">
      <c r="A44" s="84" t="s">
        <v>101</v>
      </c>
      <c r="B44" s="132"/>
      <c r="C44" s="87" t="s">
        <v>168</v>
      </c>
      <c r="D44" s="87"/>
      <c r="E44" s="56"/>
      <c r="F44" s="483">
        <f>M44</f>
        <v>0</v>
      </c>
      <c r="G44" s="484" t="s">
        <v>251</v>
      </c>
      <c r="H44" s="56"/>
      <c r="I44" s="56"/>
      <c r="J44" s="87" t="s">
        <v>949</v>
      </c>
      <c r="K44" s="87" t="s">
        <v>849</v>
      </c>
      <c r="L44" s="105"/>
      <c r="M44" s="483"/>
      <c r="N44" s="484"/>
      <c r="O44" s="489"/>
      <c r="P44" s="56"/>
      <c r="Q44" s="330"/>
      <c r="R44" s="66">
        <v>0.04</v>
      </c>
      <c r="S44" s="87" t="s">
        <v>168</v>
      </c>
      <c r="T44" s="332"/>
      <c r="U44" s="87">
        <v>0.0002</v>
      </c>
    </row>
    <row r="45" spans="1:21" s="19" customFormat="1" ht="12.75" customHeight="1" hidden="1" outlineLevel="1">
      <c r="A45" s="84" t="s">
        <v>345</v>
      </c>
      <c r="B45" s="56"/>
      <c r="C45" s="87" t="s">
        <v>168</v>
      </c>
      <c r="D45" s="87"/>
      <c r="E45" s="56"/>
      <c r="F45" s="483" t="s">
        <v>168</v>
      </c>
      <c r="G45" s="484"/>
      <c r="H45" s="56"/>
      <c r="I45" s="56"/>
      <c r="J45" s="87" t="s">
        <v>168</v>
      </c>
      <c r="K45" s="87"/>
      <c r="L45" s="56"/>
      <c r="M45" s="483"/>
      <c r="N45" s="484"/>
      <c r="O45" s="329"/>
      <c r="P45" s="485"/>
      <c r="Q45" s="330"/>
      <c r="R45" s="331" t="s">
        <v>168</v>
      </c>
      <c r="S45" s="331" t="s">
        <v>168</v>
      </c>
      <c r="T45" s="331"/>
      <c r="U45" s="331" t="s">
        <v>168</v>
      </c>
    </row>
    <row r="46" spans="1:21" s="19" customFormat="1" ht="12.75" customHeight="1" hidden="1" outlineLevel="1">
      <c r="A46" s="84" t="s">
        <v>346</v>
      </c>
      <c r="B46" s="56"/>
      <c r="C46" s="87" t="s">
        <v>168</v>
      </c>
      <c r="D46" s="87"/>
      <c r="E46" s="56"/>
      <c r="F46" s="483" t="s">
        <v>168</v>
      </c>
      <c r="G46" s="484"/>
      <c r="H46" s="56"/>
      <c r="I46" s="56"/>
      <c r="J46" s="87" t="s">
        <v>168</v>
      </c>
      <c r="K46" s="87"/>
      <c r="L46" s="56"/>
      <c r="M46" s="483"/>
      <c r="N46" s="484"/>
      <c r="O46" s="329"/>
      <c r="P46" s="56"/>
      <c r="Q46" s="330"/>
      <c r="R46" s="331" t="s">
        <v>168</v>
      </c>
      <c r="S46" s="331" t="s">
        <v>168</v>
      </c>
      <c r="T46" s="331"/>
      <c r="U46" s="331" t="s">
        <v>168</v>
      </c>
    </row>
    <row r="47" spans="1:19" s="19" customFormat="1" ht="12.75" customHeight="1" hidden="1" outlineLevel="1" collapsed="1">
      <c r="A47" s="84" t="s">
        <v>95</v>
      </c>
      <c r="B47" s="56"/>
      <c r="C47" s="87" t="s">
        <v>246</v>
      </c>
      <c r="D47" s="87" t="s">
        <v>246</v>
      </c>
      <c r="E47" s="56"/>
      <c r="F47" s="483" t="s">
        <v>168</v>
      </c>
      <c r="G47" s="484"/>
      <c r="H47" s="56"/>
      <c r="I47" s="56"/>
      <c r="J47" s="87">
        <v>7E-05</v>
      </c>
      <c r="K47" s="87" t="s">
        <v>849</v>
      </c>
      <c r="L47" s="87"/>
      <c r="M47" s="483"/>
      <c r="N47" s="484"/>
      <c r="O47" s="329"/>
      <c r="P47" s="485"/>
      <c r="Q47" s="330"/>
      <c r="R47" s="331">
        <v>1</v>
      </c>
      <c r="S47" s="87" t="s">
        <v>246</v>
      </c>
    </row>
    <row r="48" spans="1:21" s="19" customFormat="1" ht="12.75" customHeight="1" hidden="1" outlineLevel="1">
      <c r="A48" s="84" t="s">
        <v>950</v>
      </c>
      <c r="B48" s="56"/>
      <c r="C48" s="87" t="s">
        <v>168</v>
      </c>
      <c r="D48" s="87" t="s">
        <v>246</v>
      </c>
      <c r="E48" s="56"/>
      <c r="F48" s="483">
        <f>M48</f>
        <v>0</v>
      </c>
      <c r="G48" s="484" t="s">
        <v>251</v>
      </c>
      <c r="H48" s="56"/>
      <c r="I48" s="56"/>
      <c r="J48" s="87">
        <v>0.6</v>
      </c>
      <c r="K48" s="87" t="s">
        <v>937</v>
      </c>
      <c r="L48" s="87"/>
      <c r="M48" s="483"/>
      <c r="N48" s="484"/>
      <c r="O48" s="329"/>
      <c r="P48" s="56"/>
      <c r="Q48" s="330"/>
      <c r="R48" s="331" t="s">
        <v>168</v>
      </c>
      <c r="S48" s="87" t="s">
        <v>168</v>
      </c>
      <c r="T48" s="87"/>
      <c r="U48" s="87" t="s">
        <v>168</v>
      </c>
    </row>
    <row r="49" spans="1:21" s="19" customFormat="1" ht="12.75" customHeight="1" hidden="1" outlineLevel="1" collapsed="1">
      <c r="A49" s="84" t="s">
        <v>951</v>
      </c>
      <c r="B49" s="56"/>
      <c r="C49" s="87" t="s">
        <v>168</v>
      </c>
      <c r="D49" s="87" t="s">
        <v>246</v>
      </c>
      <c r="E49" s="56"/>
      <c r="F49" s="483"/>
      <c r="G49" s="484"/>
      <c r="H49" s="56"/>
      <c r="I49" s="56"/>
      <c r="J49" s="87">
        <v>0.6</v>
      </c>
      <c r="K49" s="17" t="s">
        <v>20</v>
      </c>
      <c r="L49" s="87"/>
      <c r="M49" s="483"/>
      <c r="N49" s="484"/>
      <c r="O49" s="329"/>
      <c r="P49" s="56"/>
      <c r="Q49" s="330"/>
      <c r="R49" s="331" t="s">
        <v>168</v>
      </c>
      <c r="S49" s="87" t="s">
        <v>168</v>
      </c>
      <c r="T49" s="87"/>
      <c r="U49" s="87" t="s">
        <v>168</v>
      </c>
    </row>
    <row r="50" spans="1:21" s="19" customFormat="1" ht="12.75" customHeight="1" hidden="1" outlineLevel="1">
      <c r="A50" s="84" t="s">
        <v>126</v>
      </c>
      <c r="B50" s="56"/>
      <c r="C50" s="87" t="s">
        <v>168</v>
      </c>
      <c r="D50" s="87" t="s">
        <v>246</v>
      </c>
      <c r="E50" s="56"/>
      <c r="F50" s="483" t="str">
        <f>C50</f>
        <v>NA</v>
      </c>
      <c r="G50" s="484" t="s">
        <v>251</v>
      </c>
      <c r="H50" s="56"/>
      <c r="I50" s="56"/>
      <c r="J50" s="87">
        <v>4</v>
      </c>
      <c r="K50" s="87" t="s">
        <v>952</v>
      </c>
      <c r="L50" s="56"/>
      <c r="M50" s="483"/>
      <c r="N50" s="484"/>
      <c r="O50" s="329"/>
      <c r="P50" s="56"/>
      <c r="Q50" s="330"/>
      <c r="R50" s="331" t="s">
        <v>168</v>
      </c>
      <c r="S50" s="87" t="s">
        <v>168</v>
      </c>
      <c r="T50" s="87"/>
      <c r="U50" s="87" t="s">
        <v>168</v>
      </c>
    </row>
    <row r="51" spans="1:21" s="19" customFormat="1" ht="12.75" customHeight="1" hidden="1" outlineLevel="1">
      <c r="A51" s="446" t="s">
        <v>920</v>
      </c>
      <c r="B51" s="56"/>
      <c r="C51" s="87" t="s">
        <v>168</v>
      </c>
      <c r="D51" s="87"/>
      <c r="E51" s="56"/>
      <c r="F51" s="483"/>
      <c r="G51" s="484"/>
      <c r="H51" s="56"/>
      <c r="I51" s="56"/>
      <c r="J51" s="87" t="s">
        <v>168</v>
      </c>
      <c r="K51" s="87"/>
      <c r="L51" s="56"/>
      <c r="M51" s="483"/>
      <c r="N51" s="484"/>
      <c r="O51" s="329"/>
      <c r="P51" s="485"/>
      <c r="Q51" s="330"/>
      <c r="R51" s="331" t="s">
        <v>168</v>
      </c>
      <c r="S51" s="331" t="s">
        <v>168</v>
      </c>
      <c r="T51" s="331"/>
      <c r="U51" s="331" t="s">
        <v>168</v>
      </c>
    </row>
    <row r="52" spans="1:21" s="19" customFormat="1" ht="12.75" hidden="1" outlineLevel="1" collapsed="1">
      <c r="A52" s="84" t="s">
        <v>115</v>
      </c>
      <c r="B52" s="56"/>
      <c r="C52" s="87">
        <v>0.0033</v>
      </c>
      <c r="D52" s="87" t="s">
        <v>673</v>
      </c>
      <c r="E52" s="56"/>
      <c r="F52" s="483" t="s">
        <v>168</v>
      </c>
      <c r="G52" s="484"/>
      <c r="H52" s="56"/>
      <c r="I52" s="56"/>
      <c r="J52" s="87">
        <v>0.0075</v>
      </c>
      <c r="K52" s="87" t="s">
        <v>673</v>
      </c>
      <c r="L52" s="56"/>
      <c r="M52" s="483"/>
      <c r="N52" s="484"/>
      <c r="O52" s="329"/>
      <c r="P52" s="56"/>
      <c r="Q52" s="330"/>
      <c r="R52" s="331">
        <v>1</v>
      </c>
      <c r="S52" s="87" t="s">
        <v>168</v>
      </c>
      <c r="T52" s="332"/>
      <c r="U52" s="87">
        <v>0.0075</v>
      </c>
    </row>
    <row r="53" spans="1:21" s="19" customFormat="1" ht="12.75" customHeight="1" hidden="1" outlineLevel="1">
      <c r="A53" s="84" t="s">
        <v>114</v>
      </c>
      <c r="B53" s="56"/>
      <c r="C53" s="87">
        <v>0.0003</v>
      </c>
      <c r="D53" s="87" t="s">
        <v>719</v>
      </c>
      <c r="E53" s="56"/>
      <c r="F53" s="483">
        <f>0.0004*2/7</f>
        <v>0.0001142857142857143</v>
      </c>
      <c r="G53" s="484" t="s">
        <v>420</v>
      </c>
      <c r="H53" s="56"/>
      <c r="I53" s="56"/>
      <c r="J53" s="87">
        <v>0.003</v>
      </c>
      <c r="K53" s="87" t="s">
        <v>937</v>
      </c>
      <c r="L53" s="56"/>
      <c r="M53" s="483"/>
      <c r="N53" s="484"/>
      <c r="O53" s="329"/>
      <c r="P53" s="56"/>
      <c r="Q53" s="330"/>
      <c r="R53" s="331" t="s">
        <v>168</v>
      </c>
      <c r="S53" s="87" t="s">
        <v>168</v>
      </c>
      <c r="T53" s="87"/>
      <c r="U53" s="87" t="s">
        <v>168</v>
      </c>
    </row>
    <row r="54" spans="1:21" s="19" customFormat="1" ht="12.75" customHeight="1" hidden="1" outlineLevel="1" collapsed="1">
      <c r="A54" s="84" t="s">
        <v>127</v>
      </c>
      <c r="B54" s="56"/>
      <c r="C54" s="87" t="s">
        <v>953</v>
      </c>
      <c r="D54" s="87" t="s">
        <v>719</v>
      </c>
      <c r="E54" s="56"/>
      <c r="F54" s="483" t="s">
        <v>168</v>
      </c>
      <c r="G54" s="484"/>
      <c r="H54" s="56"/>
      <c r="I54" s="56"/>
      <c r="J54" s="87" t="s">
        <v>954</v>
      </c>
      <c r="K54" s="87" t="s">
        <v>223</v>
      </c>
      <c r="L54" s="87"/>
      <c r="M54" s="483"/>
      <c r="N54" s="484"/>
      <c r="O54" s="486"/>
      <c r="P54" s="532"/>
      <c r="Q54" s="330"/>
      <c r="R54" s="486">
        <v>0.026</v>
      </c>
      <c r="S54" s="87" t="s">
        <v>168</v>
      </c>
      <c r="T54" s="354"/>
      <c r="U54" s="87">
        <v>1.8199999999999997E-06</v>
      </c>
    </row>
    <row r="55" spans="1:21" s="19" customFormat="1" ht="12.75" customHeight="1" collapsed="1">
      <c r="A55" s="84" t="s">
        <v>91</v>
      </c>
      <c r="B55" s="56"/>
      <c r="C55" s="87" t="s">
        <v>168</v>
      </c>
      <c r="D55" s="87"/>
      <c r="E55" s="56"/>
      <c r="F55" s="483" t="s">
        <v>168</v>
      </c>
      <c r="G55" s="484"/>
      <c r="H55" s="56"/>
      <c r="I55" s="56"/>
      <c r="J55" s="490">
        <v>0.3</v>
      </c>
      <c r="K55" s="87" t="s">
        <v>849</v>
      </c>
      <c r="L55" s="87"/>
      <c r="M55" s="483"/>
      <c r="N55" s="484"/>
      <c r="O55" s="486"/>
      <c r="P55" s="532"/>
      <c r="Q55" s="330"/>
      <c r="R55" s="331">
        <v>1</v>
      </c>
      <c r="S55" s="87" t="s">
        <v>168</v>
      </c>
      <c r="T55" s="87"/>
      <c r="U55" s="87"/>
    </row>
    <row r="56" spans="1:19" s="19" customFormat="1" ht="12.75" customHeight="1" hidden="1" outlineLevel="1" collapsed="1">
      <c r="A56" s="84" t="s">
        <v>92</v>
      </c>
      <c r="B56" s="56" t="s">
        <v>300</v>
      </c>
      <c r="C56" s="87" t="s">
        <v>168</v>
      </c>
      <c r="D56" s="87"/>
      <c r="E56" s="56"/>
      <c r="F56" s="483" t="s">
        <v>168</v>
      </c>
      <c r="G56" s="484"/>
      <c r="H56" s="56"/>
      <c r="I56" s="56"/>
      <c r="J56" s="87" t="s">
        <v>168</v>
      </c>
      <c r="K56" s="87"/>
      <c r="L56" s="87"/>
      <c r="M56" s="483"/>
      <c r="N56" s="483"/>
      <c r="O56" s="329"/>
      <c r="P56" s="485"/>
      <c r="Q56" s="330"/>
      <c r="R56" s="331">
        <v>1</v>
      </c>
      <c r="S56" s="87" t="e">
        <v>#N/A</v>
      </c>
    </row>
    <row r="57" spans="1:19" s="19" customFormat="1" ht="7.5" customHeight="1" collapsed="1">
      <c r="A57" s="84"/>
      <c r="B57" s="56"/>
      <c r="C57" s="87"/>
      <c r="D57" s="56"/>
      <c r="E57" s="56"/>
      <c r="F57" s="483"/>
      <c r="G57" s="484"/>
      <c r="H57" s="56"/>
      <c r="I57" s="56"/>
      <c r="J57" s="87"/>
      <c r="K57" s="56"/>
      <c r="L57" s="56"/>
      <c r="M57" s="483"/>
      <c r="N57" s="484"/>
      <c r="O57" s="329"/>
      <c r="P57" s="56"/>
      <c r="Q57" s="330"/>
      <c r="R57" s="56"/>
      <c r="S57" s="87"/>
    </row>
    <row r="58" spans="1:19" s="19" customFormat="1" ht="13.5" customHeight="1">
      <c r="A58" s="88" t="s">
        <v>242</v>
      </c>
      <c r="B58" s="89"/>
      <c r="C58" s="87"/>
      <c r="D58" s="56"/>
      <c r="E58" s="56"/>
      <c r="F58" s="483"/>
      <c r="G58" s="484"/>
      <c r="H58" s="56"/>
      <c r="I58" s="56"/>
      <c r="J58" s="87"/>
      <c r="K58" s="56"/>
      <c r="L58" s="56"/>
      <c r="M58" s="483"/>
      <c r="N58" s="484"/>
      <c r="O58" s="329"/>
      <c r="P58" s="56"/>
      <c r="Q58" s="330"/>
      <c r="R58" s="56"/>
      <c r="S58" s="87"/>
    </row>
    <row r="59" spans="1:19" s="19" customFormat="1" ht="12.75" customHeight="1" hidden="1" outlineLevel="1">
      <c r="A59" s="129" t="s">
        <v>43</v>
      </c>
      <c r="B59" s="66" t="s">
        <v>142</v>
      </c>
      <c r="C59" s="87" t="e">
        <v>#N/A</v>
      </c>
      <c r="D59" s="87" t="e">
        <v>#N/A</v>
      </c>
      <c r="E59" s="87"/>
      <c r="F59" s="483" t="s">
        <v>168</v>
      </c>
      <c r="G59" s="483"/>
      <c r="H59" s="87"/>
      <c r="I59" s="87"/>
      <c r="J59" s="87" t="e">
        <v>#N/A</v>
      </c>
      <c r="K59" s="87" t="e">
        <v>#N/A</v>
      </c>
      <c r="L59" s="87"/>
      <c r="M59" s="483"/>
      <c r="N59" s="483"/>
      <c r="O59" s="329"/>
      <c r="P59" s="485"/>
      <c r="Q59" s="358"/>
      <c r="R59" s="331" t="s">
        <v>168</v>
      </c>
      <c r="S59" s="87" t="e">
        <v>#N/A</v>
      </c>
    </row>
    <row r="60" spans="1:22" s="19" customFormat="1" ht="12.75" customHeight="1" hidden="1" outlineLevel="1">
      <c r="A60" s="129" t="s">
        <v>249</v>
      </c>
      <c r="B60" s="66" t="s">
        <v>511</v>
      </c>
      <c r="C60" s="87">
        <v>0.2</v>
      </c>
      <c r="D60" s="87" t="s">
        <v>936</v>
      </c>
      <c r="E60" s="87"/>
      <c r="F60" s="483">
        <f>2*20/70</f>
        <v>0.5714285714285714</v>
      </c>
      <c r="G60" s="484" t="s">
        <v>20</v>
      </c>
      <c r="H60" s="87"/>
      <c r="I60" s="87"/>
      <c r="J60" s="87">
        <v>0.09</v>
      </c>
      <c r="K60" s="87" t="s">
        <v>937</v>
      </c>
      <c r="L60" s="87"/>
      <c r="M60" s="483"/>
      <c r="N60" s="484"/>
      <c r="O60" s="329"/>
      <c r="P60" s="485"/>
      <c r="Q60" s="358"/>
      <c r="R60" s="331">
        <v>1</v>
      </c>
      <c r="S60" s="87" t="s">
        <v>246</v>
      </c>
      <c r="V60" s="340"/>
    </row>
    <row r="61" spans="1:22" s="19" customFormat="1" ht="12.75" customHeight="1" hidden="1" outlineLevel="1">
      <c r="A61" s="129" t="s">
        <v>105</v>
      </c>
      <c r="B61" s="66"/>
      <c r="C61" s="87" t="e">
        <v>#N/A</v>
      </c>
      <c r="D61" s="87" t="e">
        <v>#N/A</v>
      </c>
      <c r="E61" s="87"/>
      <c r="F61" s="483"/>
      <c r="G61" s="484"/>
      <c r="H61" s="87"/>
      <c r="I61" s="87"/>
      <c r="J61" s="87" t="e">
        <v>#N/A</v>
      </c>
      <c r="K61" s="87" t="e">
        <v>#N/A</v>
      </c>
      <c r="L61" s="87"/>
      <c r="M61" s="483"/>
      <c r="N61" s="484"/>
      <c r="O61" s="329"/>
      <c r="P61" s="485"/>
      <c r="Q61" s="358"/>
      <c r="R61" s="331">
        <v>1</v>
      </c>
      <c r="S61" s="87" t="e">
        <v>#N/A</v>
      </c>
      <c r="V61" s="340"/>
    </row>
    <row r="62" spans="1:22" s="19" customFormat="1" ht="12.75" customHeight="1" hidden="1" outlineLevel="1">
      <c r="A62" s="129" t="s">
        <v>244</v>
      </c>
      <c r="B62" s="66"/>
      <c r="C62" s="87">
        <v>5</v>
      </c>
      <c r="D62" s="87" t="s">
        <v>937</v>
      </c>
      <c r="E62" s="87"/>
      <c r="F62" s="483"/>
      <c r="G62" s="484"/>
      <c r="H62" s="87"/>
      <c r="I62" s="87"/>
      <c r="J62" s="87">
        <v>2</v>
      </c>
      <c r="K62" s="87" t="s">
        <v>937</v>
      </c>
      <c r="L62" s="87"/>
      <c r="M62" s="483"/>
      <c r="N62" s="484"/>
      <c r="O62" s="329"/>
      <c r="P62" s="485"/>
      <c r="Q62" s="358"/>
      <c r="R62" s="331">
        <v>1</v>
      </c>
      <c r="S62" s="87" t="s">
        <v>246</v>
      </c>
      <c r="V62" s="133"/>
    </row>
    <row r="63" spans="1:22" s="19" customFormat="1" ht="12.75" customHeight="1" hidden="1" outlineLevel="1">
      <c r="A63" s="129" t="s">
        <v>245</v>
      </c>
      <c r="B63" s="66" t="s">
        <v>512</v>
      </c>
      <c r="C63" s="87" t="e">
        <v>#N/A</v>
      </c>
      <c r="D63" s="87" t="e">
        <v>#N/A</v>
      </c>
      <c r="E63" s="87"/>
      <c r="F63" s="483" t="e">
        <f>C63</f>
        <v>#N/A</v>
      </c>
      <c r="G63" s="484" t="s">
        <v>251</v>
      </c>
      <c r="H63" s="87"/>
      <c r="I63" s="87"/>
      <c r="J63" s="87" t="e">
        <v>#N/A</v>
      </c>
      <c r="K63" s="87" t="e">
        <v>#N/A</v>
      </c>
      <c r="L63" s="87"/>
      <c r="M63" s="483"/>
      <c r="N63" s="484"/>
      <c r="O63" s="329"/>
      <c r="P63" s="485"/>
      <c r="Q63" s="358"/>
      <c r="R63" s="331">
        <v>1</v>
      </c>
      <c r="S63" s="87" t="e">
        <v>#N/A</v>
      </c>
      <c r="V63" s="341"/>
    </row>
    <row r="64" spans="1:22" s="19" customFormat="1" ht="12.75" customHeight="1" hidden="1" outlineLevel="1">
      <c r="A64" s="129" t="s">
        <v>247</v>
      </c>
      <c r="B64" s="66" t="s">
        <v>513</v>
      </c>
      <c r="C64" s="87">
        <v>0.004</v>
      </c>
      <c r="D64" s="87" t="s">
        <v>223</v>
      </c>
      <c r="E64" s="87"/>
      <c r="F64" s="483">
        <f>2*20/70</f>
        <v>0.5714285714285714</v>
      </c>
      <c r="G64" s="484" t="s">
        <v>20</v>
      </c>
      <c r="H64" s="87"/>
      <c r="I64" s="87"/>
      <c r="J64" s="87">
        <v>0.01</v>
      </c>
      <c r="K64" s="87" t="s">
        <v>937</v>
      </c>
      <c r="L64" s="87"/>
      <c r="M64" s="483"/>
      <c r="N64" s="484"/>
      <c r="O64" s="329"/>
      <c r="P64" s="485"/>
      <c r="Q64" s="358"/>
      <c r="R64" s="331">
        <v>1</v>
      </c>
      <c r="S64" s="87" t="s">
        <v>246</v>
      </c>
      <c r="V64" s="341"/>
    </row>
    <row r="65" spans="1:22" s="19" customFormat="1" ht="12.75" customHeight="1" collapsed="1">
      <c r="A65" s="129" t="s">
        <v>248</v>
      </c>
      <c r="B65" s="66"/>
      <c r="C65" s="87">
        <v>0.007</v>
      </c>
      <c r="D65" s="87" t="s">
        <v>223</v>
      </c>
      <c r="E65" s="87"/>
      <c r="F65" s="483"/>
      <c r="G65" s="484"/>
      <c r="H65" s="87"/>
      <c r="I65" s="87"/>
      <c r="J65" s="87" t="s">
        <v>168</v>
      </c>
      <c r="K65" s="87" t="s">
        <v>246</v>
      </c>
      <c r="L65" s="87"/>
      <c r="M65" s="483"/>
      <c r="N65" s="484"/>
      <c r="O65" s="329"/>
      <c r="P65" s="90"/>
      <c r="Q65" s="358"/>
      <c r="R65" s="331">
        <v>1</v>
      </c>
      <c r="S65" s="87" t="s">
        <v>168</v>
      </c>
      <c r="T65" s="87"/>
      <c r="U65" s="87"/>
      <c r="V65" s="340"/>
    </row>
    <row r="66" spans="1:22" s="19" customFormat="1" ht="12.75" customHeight="1" hidden="1" outlineLevel="1">
      <c r="A66" s="129" t="s">
        <v>250</v>
      </c>
      <c r="B66" s="66"/>
      <c r="C66" s="87">
        <v>0.007</v>
      </c>
      <c r="D66" s="87" t="s">
        <v>223</v>
      </c>
      <c r="E66" s="87"/>
      <c r="F66" s="483"/>
      <c r="G66" s="484"/>
      <c r="H66" s="87"/>
      <c r="I66" s="87"/>
      <c r="J66" s="87">
        <v>0.05</v>
      </c>
      <c r="K66" s="87" t="s">
        <v>223</v>
      </c>
      <c r="L66" s="87"/>
      <c r="M66" s="483"/>
      <c r="N66" s="484"/>
      <c r="O66" s="329"/>
      <c r="P66" s="485"/>
      <c r="Q66" s="358"/>
      <c r="R66" s="331">
        <v>1</v>
      </c>
      <c r="S66" s="87" t="s">
        <v>246</v>
      </c>
      <c r="T66" s="87"/>
      <c r="V66" s="319"/>
    </row>
    <row r="67" spans="1:22" s="19" customFormat="1" ht="12.75" customHeight="1" hidden="1" outlineLevel="1">
      <c r="A67" s="129" t="s">
        <v>104</v>
      </c>
      <c r="B67" s="66"/>
      <c r="C67" s="87" t="e">
        <v>#N/A</v>
      </c>
      <c r="D67" s="87" t="e">
        <v>#N/A</v>
      </c>
      <c r="E67" s="87"/>
      <c r="F67" s="483"/>
      <c r="G67" s="484"/>
      <c r="H67" s="87"/>
      <c r="I67" s="87"/>
      <c r="J67" s="87" t="e">
        <v>#N/A</v>
      </c>
      <c r="K67" s="87" t="e">
        <v>#N/A</v>
      </c>
      <c r="L67" s="87"/>
      <c r="M67" s="483"/>
      <c r="N67" s="484"/>
      <c r="O67" s="329"/>
      <c r="P67" s="485"/>
      <c r="Q67" s="358"/>
      <c r="R67" s="331">
        <v>1</v>
      </c>
      <c r="S67" s="87" t="e">
        <v>#N/A</v>
      </c>
      <c r="T67" s="87"/>
      <c r="V67" s="133"/>
    </row>
    <row r="68" spans="1:22" s="19" customFormat="1" ht="12.75" customHeight="1" hidden="1" outlineLevel="1">
      <c r="A68" s="129" t="s">
        <v>331</v>
      </c>
      <c r="B68" s="66" t="s">
        <v>143</v>
      </c>
      <c r="C68" s="87" t="e">
        <v>#N/A</v>
      </c>
      <c r="D68" s="87" t="e">
        <v>#N/A</v>
      </c>
      <c r="E68" s="56"/>
      <c r="F68" s="483" t="s">
        <v>168</v>
      </c>
      <c r="G68" s="484"/>
      <c r="H68" s="56"/>
      <c r="I68" s="56"/>
      <c r="J68" s="87" t="e">
        <v>#N/A</v>
      </c>
      <c r="K68" s="87" t="e">
        <v>#N/A</v>
      </c>
      <c r="L68" s="56"/>
      <c r="M68" s="483"/>
      <c r="N68" s="484"/>
      <c r="O68" s="329"/>
      <c r="P68" s="485"/>
      <c r="Q68" s="330"/>
      <c r="R68" s="331">
        <v>1</v>
      </c>
      <c r="S68" s="87" t="e">
        <v>#N/A</v>
      </c>
      <c r="T68" s="87"/>
      <c r="V68" s="133"/>
    </row>
    <row r="69" spans="1:22" s="19" customFormat="1" ht="12.75" customHeight="1" hidden="1" outlineLevel="1">
      <c r="A69" s="129" t="s">
        <v>45</v>
      </c>
      <c r="B69" s="66"/>
      <c r="C69" s="87" t="e">
        <v>#N/A</v>
      </c>
      <c r="D69" s="87" t="e">
        <v>#N/A</v>
      </c>
      <c r="E69" s="56"/>
      <c r="F69" s="483" t="s">
        <v>168</v>
      </c>
      <c r="G69" s="484"/>
      <c r="H69" s="56"/>
      <c r="I69" s="56"/>
      <c r="J69" s="87" t="e">
        <v>#N/A</v>
      </c>
      <c r="K69" s="87" t="e">
        <v>#N/A</v>
      </c>
      <c r="L69" s="56"/>
      <c r="M69" s="483"/>
      <c r="N69" s="484"/>
      <c r="O69" s="329"/>
      <c r="P69" s="485"/>
      <c r="Q69" s="330"/>
      <c r="R69" s="331">
        <v>1</v>
      </c>
      <c r="S69" s="87" t="e">
        <v>#N/A</v>
      </c>
      <c r="T69" s="87"/>
      <c r="V69" s="133"/>
    </row>
    <row r="70" spans="1:22" s="19" customFormat="1" ht="12.75" customHeight="1" hidden="1" outlineLevel="1">
      <c r="A70" s="129" t="s">
        <v>468</v>
      </c>
      <c r="B70" s="66" t="s">
        <v>505</v>
      </c>
      <c r="C70" s="87" t="e">
        <v>#N/A</v>
      </c>
      <c r="D70" s="87" t="e">
        <v>#N/A</v>
      </c>
      <c r="E70" s="56"/>
      <c r="F70" s="483">
        <f>M70</f>
        <v>0</v>
      </c>
      <c r="G70" s="484" t="s">
        <v>251</v>
      </c>
      <c r="H70" s="56"/>
      <c r="I70" s="56"/>
      <c r="J70" s="87" t="e">
        <v>#N/A</v>
      </c>
      <c r="K70" s="87" t="e">
        <v>#N/A</v>
      </c>
      <c r="L70" s="56"/>
      <c r="M70" s="483"/>
      <c r="N70" s="484"/>
      <c r="O70" s="329"/>
      <c r="P70" s="485"/>
      <c r="Q70" s="330"/>
      <c r="R70" s="331">
        <v>1</v>
      </c>
      <c r="S70" s="87" t="e">
        <v>#N/A</v>
      </c>
      <c r="T70" s="87"/>
      <c r="V70" s="133"/>
    </row>
    <row r="71" spans="1:21" s="19" customFormat="1" ht="12.75" customHeight="1" hidden="1" outlineLevel="1">
      <c r="A71" s="129" t="s">
        <v>474</v>
      </c>
      <c r="B71" s="66"/>
      <c r="C71" s="87" t="s">
        <v>168</v>
      </c>
      <c r="D71" s="87" t="s">
        <v>246</v>
      </c>
      <c r="E71" s="56"/>
      <c r="F71" s="483" t="s">
        <v>168</v>
      </c>
      <c r="G71" s="484"/>
      <c r="H71" s="56"/>
      <c r="I71" s="56"/>
      <c r="J71" s="87" t="s">
        <v>168</v>
      </c>
      <c r="K71" s="87" t="s">
        <v>246</v>
      </c>
      <c r="L71" s="56"/>
      <c r="M71" s="483"/>
      <c r="N71" s="484"/>
      <c r="O71" s="329"/>
      <c r="P71" s="487"/>
      <c r="Q71" s="330"/>
      <c r="R71" s="331">
        <v>1</v>
      </c>
      <c r="S71" s="87">
        <v>0.1</v>
      </c>
      <c r="T71" s="87"/>
      <c r="U71" s="87"/>
    </row>
    <row r="72" spans="1:21" s="19" customFormat="1" ht="12.75" customHeight="1" collapsed="1">
      <c r="A72" s="129" t="s">
        <v>525</v>
      </c>
      <c r="B72" s="66"/>
      <c r="C72" s="87" t="s">
        <v>168</v>
      </c>
      <c r="D72" s="87" t="s">
        <v>246</v>
      </c>
      <c r="E72" s="56"/>
      <c r="F72" s="483" t="s">
        <v>168</v>
      </c>
      <c r="G72" s="484"/>
      <c r="H72" s="56"/>
      <c r="I72" s="56"/>
      <c r="J72" s="87" t="s">
        <v>168</v>
      </c>
      <c r="K72" s="87" t="s">
        <v>246</v>
      </c>
      <c r="L72" s="56"/>
      <c r="M72" s="483"/>
      <c r="N72" s="484"/>
      <c r="O72" s="329"/>
      <c r="P72" s="487"/>
      <c r="Q72" s="330"/>
      <c r="R72" s="331">
        <v>1</v>
      </c>
      <c r="S72" s="87">
        <v>0.03</v>
      </c>
      <c r="T72" s="87"/>
      <c r="U72" s="87"/>
    </row>
    <row r="73" spans="1:21" s="19" customFormat="1" ht="12.75" customHeight="1">
      <c r="A73" s="129" t="s">
        <v>526</v>
      </c>
      <c r="B73" s="56"/>
      <c r="C73" s="87" t="s">
        <v>168</v>
      </c>
      <c r="D73" s="87" t="s">
        <v>246</v>
      </c>
      <c r="E73" s="56"/>
      <c r="F73" s="483" t="s">
        <v>168</v>
      </c>
      <c r="G73" s="484"/>
      <c r="H73" s="56"/>
      <c r="I73" s="56"/>
      <c r="J73" s="87" t="s">
        <v>168</v>
      </c>
      <c r="K73" s="87" t="s">
        <v>246</v>
      </c>
      <c r="L73" s="56"/>
      <c r="M73" s="483"/>
      <c r="N73" s="484"/>
      <c r="O73" s="329"/>
      <c r="P73" s="487"/>
      <c r="Q73" s="349"/>
      <c r="R73" s="331">
        <v>1</v>
      </c>
      <c r="S73" s="87">
        <v>0.03</v>
      </c>
      <c r="T73" s="87"/>
      <c r="U73" s="87"/>
    </row>
    <row r="74" spans="1:21" s="19" customFormat="1" ht="12.75" customHeight="1">
      <c r="A74" s="129" t="s">
        <v>560</v>
      </c>
      <c r="B74" s="56"/>
      <c r="C74" s="87" t="s">
        <v>168</v>
      </c>
      <c r="D74" s="87" t="s">
        <v>246</v>
      </c>
      <c r="E74" s="56"/>
      <c r="F74" s="483" t="s">
        <v>168</v>
      </c>
      <c r="G74" s="484"/>
      <c r="H74" s="56"/>
      <c r="I74" s="56"/>
      <c r="J74" s="87" t="s">
        <v>168</v>
      </c>
      <c r="K74" s="87" t="s">
        <v>246</v>
      </c>
      <c r="L74" s="56"/>
      <c r="M74" s="483"/>
      <c r="N74" s="484"/>
      <c r="O74" s="329"/>
      <c r="P74" s="487"/>
      <c r="Q74" s="349"/>
      <c r="R74" s="331">
        <v>1</v>
      </c>
      <c r="S74" s="87">
        <v>0.03</v>
      </c>
      <c r="T74" s="87"/>
      <c r="U74" s="87"/>
    </row>
    <row r="75" spans="1:21" s="19" customFormat="1" ht="12.75" customHeight="1">
      <c r="A75" s="129" t="s">
        <v>527</v>
      </c>
      <c r="B75" s="56"/>
      <c r="C75" s="87" t="s">
        <v>168</v>
      </c>
      <c r="D75" s="87" t="s">
        <v>246</v>
      </c>
      <c r="E75" s="56"/>
      <c r="F75" s="483">
        <v>0.0005</v>
      </c>
      <c r="G75" s="484" t="s">
        <v>251</v>
      </c>
      <c r="H75" s="56"/>
      <c r="I75" s="56"/>
      <c r="J75" s="87">
        <v>0.0005</v>
      </c>
      <c r="K75" s="87" t="s">
        <v>849</v>
      </c>
      <c r="L75" s="87"/>
      <c r="M75" s="483"/>
      <c r="N75" s="484"/>
      <c r="O75" s="329"/>
      <c r="P75" s="487"/>
      <c r="Q75" s="330"/>
      <c r="R75" s="331">
        <v>1</v>
      </c>
      <c r="S75" s="87">
        <v>0.03</v>
      </c>
      <c r="T75" s="87"/>
      <c r="U75" s="87"/>
    </row>
    <row r="76" spans="1:20" s="19" customFormat="1" ht="12.75" customHeight="1" hidden="1" outlineLevel="1">
      <c r="A76" s="129" t="s">
        <v>467</v>
      </c>
      <c r="B76" s="56"/>
      <c r="C76" s="87" t="e">
        <v>#N/A</v>
      </c>
      <c r="D76" s="87" t="e">
        <v>#N/A</v>
      </c>
      <c r="E76" s="87"/>
      <c r="F76" s="483" t="e">
        <f>C76</f>
        <v>#N/A</v>
      </c>
      <c r="G76" s="484" t="s">
        <v>251</v>
      </c>
      <c r="H76" s="56"/>
      <c r="I76" s="56"/>
      <c r="J76" s="87" t="e">
        <v>#N/A</v>
      </c>
      <c r="K76" s="87" t="e">
        <v>#N/A</v>
      </c>
      <c r="L76" s="87"/>
      <c r="M76" s="483"/>
      <c r="N76" s="484"/>
      <c r="O76" s="329"/>
      <c r="P76" s="485"/>
      <c r="Q76" s="330"/>
      <c r="R76" s="331">
        <v>1</v>
      </c>
      <c r="S76" s="87" t="e">
        <v>#N/A</v>
      </c>
      <c r="T76" s="87"/>
    </row>
    <row r="77" spans="1:21" s="19" customFormat="1" ht="12.75" customHeight="1" collapsed="1">
      <c r="A77" s="133" t="s">
        <v>589</v>
      </c>
      <c r="B77" s="56"/>
      <c r="C77" s="87">
        <v>0.003</v>
      </c>
      <c r="D77" s="106" t="s">
        <v>955</v>
      </c>
      <c r="E77" s="87"/>
      <c r="F77" s="483"/>
      <c r="G77" s="484"/>
      <c r="H77" s="56"/>
      <c r="I77" s="56"/>
      <c r="J77" s="87">
        <v>0.06</v>
      </c>
      <c r="K77" s="87" t="s">
        <v>849</v>
      </c>
      <c r="L77" s="87"/>
      <c r="M77" s="483"/>
      <c r="N77" s="484"/>
      <c r="O77" s="329"/>
      <c r="P77" s="66"/>
      <c r="Q77" s="330"/>
      <c r="R77" s="331">
        <v>1</v>
      </c>
      <c r="S77" s="87">
        <v>0.13</v>
      </c>
      <c r="T77" s="87"/>
      <c r="U77" s="87"/>
    </row>
    <row r="78" spans="1:21" s="19" customFormat="1" ht="12.75" customHeight="1">
      <c r="A78" s="328" t="s">
        <v>590</v>
      </c>
      <c r="B78" s="56"/>
      <c r="C78" s="87">
        <v>0.003</v>
      </c>
      <c r="D78" s="106" t="s">
        <v>955</v>
      </c>
      <c r="E78" s="87"/>
      <c r="F78" s="483"/>
      <c r="G78" s="484"/>
      <c r="H78" s="56"/>
      <c r="I78" s="56"/>
      <c r="J78" s="87">
        <v>0.03</v>
      </c>
      <c r="K78" s="106" t="s">
        <v>541</v>
      </c>
      <c r="L78" s="87"/>
      <c r="M78" s="483"/>
      <c r="N78" s="484"/>
      <c r="O78" s="329"/>
      <c r="P78" s="66"/>
      <c r="Q78" s="330"/>
      <c r="R78" s="331">
        <v>1</v>
      </c>
      <c r="S78" s="87">
        <v>0.13</v>
      </c>
      <c r="T78" s="87"/>
      <c r="U78" s="87"/>
    </row>
    <row r="79" spans="1:21" s="19" customFormat="1" ht="12.75" customHeight="1">
      <c r="A79" s="328" t="s">
        <v>593</v>
      </c>
      <c r="B79" s="56"/>
      <c r="C79" s="87">
        <v>0.003</v>
      </c>
      <c r="D79" s="106" t="s">
        <v>955</v>
      </c>
      <c r="E79" s="87"/>
      <c r="F79" s="483"/>
      <c r="G79" s="484"/>
      <c r="H79" s="56"/>
      <c r="I79" s="56"/>
      <c r="J79" s="87">
        <v>0.3</v>
      </c>
      <c r="K79" s="87" t="s">
        <v>849</v>
      </c>
      <c r="L79" s="87"/>
      <c r="M79" s="483"/>
      <c r="N79" s="484"/>
      <c r="O79" s="329"/>
      <c r="P79" s="66"/>
      <c r="Q79" s="330"/>
      <c r="R79" s="331">
        <v>1</v>
      </c>
      <c r="S79" s="87">
        <v>0.13</v>
      </c>
      <c r="T79" s="87"/>
      <c r="U79" s="87"/>
    </row>
    <row r="80" spans="1:20" s="19" customFormat="1" ht="12.75" customHeight="1" hidden="1" outlineLevel="1">
      <c r="A80" s="129" t="s">
        <v>46</v>
      </c>
      <c r="B80" s="66"/>
      <c r="C80" s="87" t="e">
        <v>#N/A</v>
      </c>
      <c r="D80" s="87" t="e">
        <v>#N/A</v>
      </c>
      <c r="E80" s="56"/>
      <c r="F80" s="483" t="s">
        <v>168</v>
      </c>
      <c r="G80" s="484"/>
      <c r="H80" s="56"/>
      <c r="I80" s="56"/>
      <c r="J80" s="87" t="e">
        <v>#N/A</v>
      </c>
      <c r="K80" s="87" t="e">
        <v>#N/A</v>
      </c>
      <c r="L80" s="56"/>
      <c r="M80" s="483"/>
      <c r="N80" s="484"/>
      <c r="O80" s="329"/>
      <c r="P80" s="485"/>
      <c r="Q80" s="330"/>
      <c r="R80" s="331">
        <v>1</v>
      </c>
      <c r="S80" s="87" t="e">
        <v>#N/A</v>
      </c>
      <c r="T80" s="87"/>
    </row>
    <row r="81" spans="1:21" s="19" customFormat="1" ht="12.75" customHeight="1" hidden="1" outlineLevel="1" collapsed="1">
      <c r="A81" s="129" t="s">
        <v>182</v>
      </c>
      <c r="B81" s="66"/>
      <c r="C81" s="87">
        <v>31</v>
      </c>
      <c r="D81" s="87" t="s">
        <v>719</v>
      </c>
      <c r="E81" s="87"/>
      <c r="F81" s="483">
        <f>13*58.08/24.45*2/7</f>
        <v>8.823137598597722</v>
      </c>
      <c r="G81" s="484" t="s">
        <v>420</v>
      </c>
      <c r="H81" s="87"/>
      <c r="I81" s="87"/>
      <c r="J81" s="87">
        <v>0.9</v>
      </c>
      <c r="K81" s="87" t="s">
        <v>849</v>
      </c>
      <c r="L81" s="87"/>
      <c r="M81" s="483"/>
      <c r="N81" s="484"/>
      <c r="O81" s="329"/>
      <c r="P81" s="66"/>
      <c r="Q81" s="343"/>
      <c r="R81" s="331">
        <v>1</v>
      </c>
      <c r="S81" s="87" t="s">
        <v>168</v>
      </c>
      <c r="T81" s="87"/>
      <c r="U81" s="87"/>
    </row>
    <row r="82" spans="1:21" s="19" customFormat="1" ht="12.75" customHeight="1" hidden="1" outlineLevel="1" collapsed="1">
      <c r="A82" s="129" t="s">
        <v>700</v>
      </c>
      <c r="B82" s="66"/>
      <c r="C82" s="87">
        <v>0.009</v>
      </c>
      <c r="D82" s="87" t="s">
        <v>849</v>
      </c>
      <c r="E82" s="87"/>
      <c r="F82" s="483"/>
      <c r="G82" s="484"/>
      <c r="H82" s="87"/>
      <c r="I82" s="87"/>
      <c r="J82" s="87" t="s">
        <v>168</v>
      </c>
      <c r="K82" s="87" t="s">
        <v>246</v>
      </c>
      <c r="L82" s="87"/>
      <c r="M82" s="483"/>
      <c r="N82" s="484"/>
      <c r="O82" s="329"/>
      <c r="P82" s="66"/>
      <c r="Q82" s="343"/>
      <c r="R82" s="331">
        <v>1</v>
      </c>
      <c r="S82" s="87" t="s">
        <v>168</v>
      </c>
      <c r="T82" s="87"/>
      <c r="U82" s="87"/>
    </row>
    <row r="83" spans="1:20" s="19" customFormat="1" ht="12.75" customHeight="1" hidden="1" outlineLevel="1">
      <c r="A83" s="129" t="s">
        <v>82</v>
      </c>
      <c r="B83" s="66"/>
      <c r="C83" s="87" t="s">
        <v>246</v>
      </c>
      <c r="D83" s="87" t="s">
        <v>246</v>
      </c>
      <c r="E83" s="87"/>
      <c r="F83" s="483">
        <f>C83</f>
      </c>
      <c r="G83" s="484" t="s">
        <v>251</v>
      </c>
      <c r="H83" s="87"/>
      <c r="I83" s="87"/>
      <c r="J83" s="87">
        <v>3E-05</v>
      </c>
      <c r="K83" s="87" t="s">
        <v>937</v>
      </c>
      <c r="L83" s="87"/>
      <c r="M83" s="483"/>
      <c r="N83" s="484"/>
      <c r="O83" s="329"/>
      <c r="P83" s="485"/>
      <c r="Q83" s="343"/>
      <c r="R83" s="331">
        <v>1</v>
      </c>
      <c r="S83" s="87">
        <v>0.1</v>
      </c>
      <c r="T83" s="87"/>
    </row>
    <row r="84" spans="1:20" s="19" customFormat="1" ht="12.75" customHeight="1" hidden="1" outlineLevel="1">
      <c r="A84" s="129" t="s">
        <v>83</v>
      </c>
      <c r="B84" s="56"/>
      <c r="C84" s="87" t="e">
        <v>#N/A</v>
      </c>
      <c r="D84" s="87" t="e">
        <v>#N/A</v>
      </c>
      <c r="E84" s="87"/>
      <c r="F84" s="483" t="e">
        <f>C84</f>
        <v>#N/A</v>
      </c>
      <c r="G84" s="484" t="s">
        <v>251</v>
      </c>
      <c r="H84" s="87"/>
      <c r="I84" s="87"/>
      <c r="J84" s="87" t="e">
        <v>#N/A</v>
      </c>
      <c r="K84" s="87" t="e">
        <v>#N/A</v>
      </c>
      <c r="L84" s="56"/>
      <c r="M84" s="483"/>
      <c r="N84" s="484"/>
      <c r="O84" s="329"/>
      <c r="P84" s="485"/>
      <c r="Q84" s="349"/>
      <c r="R84" s="331">
        <v>1</v>
      </c>
      <c r="S84" s="87" t="e">
        <v>#N/A</v>
      </c>
      <c r="T84" s="87"/>
    </row>
    <row r="85" spans="1:21" s="19" customFormat="1" ht="12.75" customHeight="1" hidden="1" outlineLevel="1">
      <c r="A85" s="129" t="s">
        <v>956</v>
      </c>
      <c r="B85" s="56"/>
      <c r="C85" s="87" t="s">
        <v>168</v>
      </c>
      <c r="D85" s="87" t="s">
        <v>246</v>
      </c>
      <c r="E85" s="87"/>
      <c r="F85" s="483"/>
      <c r="G85" s="484"/>
      <c r="H85" s="87"/>
      <c r="I85" s="87"/>
      <c r="J85" s="87">
        <v>0.008</v>
      </c>
      <c r="K85" s="87" t="s">
        <v>719</v>
      </c>
      <c r="L85" s="56"/>
      <c r="M85" s="483"/>
      <c r="N85" s="484"/>
      <c r="O85" s="329"/>
      <c r="P85" s="485"/>
      <c r="Q85" s="349"/>
      <c r="R85" s="331">
        <v>1</v>
      </c>
      <c r="S85" s="491"/>
      <c r="T85" s="87"/>
      <c r="U85" s="87"/>
    </row>
    <row r="86" spans="1:20" s="19" customFormat="1" ht="12.75" customHeight="1" collapsed="1">
      <c r="A86" s="129" t="s">
        <v>79</v>
      </c>
      <c r="B86" s="56"/>
      <c r="C86" s="87">
        <v>0.0007</v>
      </c>
      <c r="D86" s="87" t="s">
        <v>849</v>
      </c>
      <c r="E86" s="87"/>
      <c r="F86" s="483">
        <f>C86</f>
        <v>0.0007</v>
      </c>
      <c r="G86" s="484" t="s">
        <v>251</v>
      </c>
      <c r="H86" s="87"/>
      <c r="I86" s="87"/>
      <c r="J86" s="87">
        <v>0.0005</v>
      </c>
      <c r="K86" s="87" t="s">
        <v>849</v>
      </c>
      <c r="L86" s="56"/>
      <c r="M86" s="483"/>
      <c r="N86" s="484"/>
      <c r="O86" s="329"/>
      <c r="P86" s="485"/>
      <c r="Q86" s="349"/>
      <c r="R86" s="331">
        <v>1</v>
      </c>
      <c r="S86" s="87">
        <v>0.04</v>
      </c>
      <c r="T86" s="87"/>
    </row>
    <row r="87" spans="1:20" s="19" customFormat="1" ht="12.75" customHeight="1" hidden="1" outlineLevel="1">
      <c r="A87" s="129" t="s">
        <v>252</v>
      </c>
      <c r="B87" s="66"/>
      <c r="C87" s="87" t="e">
        <v>#N/A</v>
      </c>
      <c r="D87" s="87" t="e">
        <v>#N/A</v>
      </c>
      <c r="E87" s="87"/>
      <c r="F87" s="483" t="e">
        <f>C87</f>
        <v>#N/A</v>
      </c>
      <c r="G87" s="484" t="s">
        <v>251</v>
      </c>
      <c r="H87" s="87"/>
      <c r="I87" s="87"/>
      <c r="J87" s="87" t="e">
        <v>#N/A</v>
      </c>
      <c r="K87" s="87" t="e">
        <v>#N/A</v>
      </c>
      <c r="L87" s="87"/>
      <c r="M87" s="483"/>
      <c r="N87" s="484"/>
      <c r="O87" s="329"/>
      <c r="P87" s="485"/>
      <c r="Q87" s="343"/>
      <c r="R87" s="331">
        <v>1</v>
      </c>
      <c r="S87" s="87" t="e">
        <v>#N/A</v>
      </c>
      <c r="T87" s="87"/>
    </row>
    <row r="88" spans="1:21" s="19" customFormat="1" ht="12.75" customHeight="1" collapsed="1">
      <c r="A88" s="305" t="s">
        <v>73</v>
      </c>
      <c r="B88" s="66"/>
      <c r="C88" s="87" t="s">
        <v>168</v>
      </c>
      <c r="D88" s="106"/>
      <c r="E88" s="87"/>
      <c r="F88" s="483" t="str">
        <f>C88</f>
        <v>NA</v>
      </c>
      <c r="G88" s="484" t="s">
        <v>251</v>
      </c>
      <c r="H88" s="87"/>
      <c r="I88" s="87"/>
      <c r="J88" s="87">
        <v>0.03</v>
      </c>
      <c r="K88" s="106" t="s">
        <v>541</v>
      </c>
      <c r="L88" s="66"/>
      <c r="M88" s="483"/>
      <c r="N88" s="484"/>
      <c r="O88" s="329"/>
      <c r="P88" s="92"/>
      <c r="Q88" s="492"/>
      <c r="R88" s="331">
        <v>1</v>
      </c>
      <c r="S88" s="87">
        <v>0.13</v>
      </c>
      <c r="T88" s="87"/>
      <c r="U88" s="87"/>
    </row>
    <row r="89" spans="1:20" s="19" customFormat="1" ht="12.75" customHeight="1" hidden="1" outlineLevel="1">
      <c r="A89" s="129" t="s">
        <v>183</v>
      </c>
      <c r="B89" s="66"/>
      <c r="C89" s="87">
        <v>0.03</v>
      </c>
      <c r="D89" s="87" t="s">
        <v>849</v>
      </c>
      <c r="E89" s="87"/>
      <c r="F89" s="483">
        <f>0.004*78.1/24.45*2/7</f>
        <v>0.003650598889862694</v>
      </c>
      <c r="G89" s="484" t="s">
        <v>420</v>
      </c>
      <c r="H89" s="87"/>
      <c r="I89" s="87"/>
      <c r="J89" s="87">
        <v>0.004</v>
      </c>
      <c r="K89" s="87" t="s">
        <v>849</v>
      </c>
      <c r="L89" s="87"/>
      <c r="M89" s="483"/>
      <c r="N89" s="484"/>
      <c r="O89" s="329"/>
      <c r="P89" s="485"/>
      <c r="Q89" s="358"/>
      <c r="R89" s="331">
        <v>1</v>
      </c>
      <c r="S89" s="87" t="s">
        <v>246</v>
      </c>
      <c r="T89" s="87"/>
    </row>
    <row r="90" spans="1:21" s="19" customFormat="1" ht="12.75" customHeight="1" collapsed="1">
      <c r="A90" s="305" t="s">
        <v>77</v>
      </c>
      <c r="B90" s="66"/>
      <c r="C90" s="87" t="s">
        <v>168</v>
      </c>
      <c r="D90" s="106"/>
      <c r="E90" s="87"/>
      <c r="F90" s="483" t="str">
        <f aca="true" t="shared" si="0" ref="F90:F99">C90</f>
        <v>NA</v>
      </c>
      <c r="G90" s="484" t="s">
        <v>251</v>
      </c>
      <c r="H90" s="87"/>
      <c r="I90" s="87"/>
      <c r="J90" s="87">
        <v>0.03</v>
      </c>
      <c r="K90" s="106" t="s">
        <v>541</v>
      </c>
      <c r="L90" s="66"/>
      <c r="M90" s="483"/>
      <c r="N90" s="484"/>
      <c r="O90" s="329"/>
      <c r="P90" s="92"/>
      <c r="Q90" s="492"/>
      <c r="R90" s="331">
        <v>1</v>
      </c>
      <c r="S90" s="87">
        <v>0.13</v>
      </c>
      <c r="T90" s="87"/>
      <c r="U90" s="87"/>
    </row>
    <row r="91" spans="1:21" s="19" customFormat="1" ht="12.75" customHeight="1">
      <c r="A91" s="305" t="s">
        <v>75</v>
      </c>
      <c r="B91" s="66"/>
      <c r="C91" s="87" t="s">
        <v>168</v>
      </c>
      <c r="D91" s="106"/>
      <c r="E91" s="87"/>
      <c r="F91" s="483" t="str">
        <f t="shared" si="0"/>
        <v>NA</v>
      </c>
      <c r="G91" s="484" t="s">
        <v>251</v>
      </c>
      <c r="H91" s="87"/>
      <c r="I91" s="87"/>
      <c r="J91" s="87">
        <v>0.03</v>
      </c>
      <c r="K91" s="106" t="s">
        <v>541</v>
      </c>
      <c r="L91" s="66"/>
      <c r="M91" s="483"/>
      <c r="N91" s="484"/>
      <c r="O91" s="329"/>
      <c r="P91" s="92"/>
      <c r="Q91" s="492"/>
      <c r="R91" s="331">
        <v>1</v>
      </c>
      <c r="S91" s="87">
        <v>0.13</v>
      </c>
      <c r="T91" s="87"/>
      <c r="U91" s="87"/>
    </row>
    <row r="92" spans="1:21" s="19" customFormat="1" ht="12.75" customHeight="1">
      <c r="A92" s="305" t="s">
        <v>465</v>
      </c>
      <c r="B92" s="66"/>
      <c r="C92" s="87">
        <v>0.003</v>
      </c>
      <c r="D92" s="106" t="s">
        <v>955</v>
      </c>
      <c r="E92" s="87"/>
      <c r="F92" s="483"/>
      <c r="G92" s="484"/>
      <c r="H92" s="87"/>
      <c r="I92" s="87"/>
      <c r="J92" s="87">
        <v>0.03</v>
      </c>
      <c r="K92" s="106" t="s">
        <v>541</v>
      </c>
      <c r="L92" s="66"/>
      <c r="M92" s="483"/>
      <c r="N92" s="484"/>
      <c r="O92" s="329"/>
      <c r="P92" s="92"/>
      <c r="Q92" s="492"/>
      <c r="R92" s="331">
        <v>1</v>
      </c>
      <c r="S92" s="87">
        <v>0.13</v>
      </c>
      <c r="T92" s="87"/>
      <c r="U92" s="87"/>
    </row>
    <row r="93" spans="1:21" s="19" customFormat="1" ht="12.75" customHeight="1">
      <c r="A93" s="305" t="s">
        <v>76</v>
      </c>
      <c r="B93" s="66"/>
      <c r="C93" s="87" t="s">
        <v>168</v>
      </c>
      <c r="D93" s="106"/>
      <c r="E93" s="87"/>
      <c r="F93" s="483" t="str">
        <f t="shared" si="0"/>
        <v>NA</v>
      </c>
      <c r="G93" s="484" t="s">
        <v>251</v>
      </c>
      <c r="H93" s="87"/>
      <c r="I93" s="87"/>
      <c r="J93" s="87">
        <v>0.03</v>
      </c>
      <c r="K93" s="87" t="s">
        <v>849</v>
      </c>
      <c r="L93" s="66"/>
      <c r="M93" s="483"/>
      <c r="N93" s="484"/>
      <c r="O93" s="329"/>
      <c r="P93" s="92"/>
      <c r="Q93" s="492"/>
      <c r="R93" s="331">
        <v>1</v>
      </c>
      <c r="S93" s="87">
        <v>0.13</v>
      </c>
      <c r="T93" s="87"/>
      <c r="U93" s="87"/>
    </row>
    <row r="94" spans="1:20" s="19" customFormat="1" ht="12.75" customHeight="1" hidden="1" outlineLevel="1">
      <c r="A94" s="129" t="s">
        <v>27</v>
      </c>
      <c r="B94" s="66"/>
      <c r="C94" s="87" t="s">
        <v>246</v>
      </c>
      <c r="D94" s="87" t="s">
        <v>246</v>
      </c>
      <c r="E94" s="87"/>
      <c r="F94" s="483">
        <f>C94</f>
      </c>
      <c r="G94" s="484" t="s">
        <v>251</v>
      </c>
      <c r="H94" s="87"/>
      <c r="I94" s="87"/>
      <c r="J94" s="87">
        <v>4</v>
      </c>
      <c r="K94" s="87" t="s">
        <v>937</v>
      </c>
      <c r="L94" s="66"/>
      <c r="M94" s="483"/>
      <c r="N94" s="484"/>
      <c r="O94" s="329"/>
      <c r="P94" s="485"/>
      <c r="Q94" s="492"/>
      <c r="R94" s="331">
        <v>1</v>
      </c>
      <c r="S94" s="87">
        <v>0.1</v>
      </c>
      <c r="T94" s="87"/>
    </row>
    <row r="95" spans="1:21" s="19" customFormat="1" ht="12.75" customHeight="1" collapsed="1">
      <c r="A95" s="129" t="s">
        <v>84</v>
      </c>
      <c r="B95" s="56"/>
      <c r="C95" s="87" t="s">
        <v>168</v>
      </c>
      <c r="D95" s="87"/>
      <c r="E95" s="87"/>
      <c r="F95" s="483" t="str">
        <f t="shared" si="0"/>
        <v>NA</v>
      </c>
      <c r="G95" s="484" t="s">
        <v>251</v>
      </c>
      <c r="H95" s="87"/>
      <c r="I95" s="87"/>
      <c r="J95" s="87" t="s">
        <v>168</v>
      </c>
      <c r="K95" s="87"/>
      <c r="L95" s="56"/>
      <c r="M95" s="483"/>
      <c r="N95" s="484"/>
      <c r="O95" s="329"/>
      <c r="P95" s="56"/>
      <c r="Q95" s="349"/>
      <c r="R95" s="331">
        <v>1</v>
      </c>
      <c r="S95" s="87">
        <v>0.04</v>
      </c>
      <c r="T95" s="87"/>
      <c r="U95" s="87"/>
    </row>
    <row r="96" spans="1:20" s="19" customFormat="1" ht="12.75" customHeight="1" hidden="1" outlineLevel="1">
      <c r="A96" s="129" t="s">
        <v>466</v>
      </c>
      <c r="B96" s="56"/>
      <c r="C96" s="87" t="e">
        <v>#N/A</v>
      </c>
      <c r="D96" s="87" t="e">
        <v>#N/A</v>
      </c>
      <c r="E96" s="56"/>
      <c r="F96" s="483" t="s">
        <v>168</v>
      </c>
      <c r="G96" s="484"/>
      <c r="H96" s="56"/>
      <c r="I96" s="56"/>
      <c r="J96" s="87" t="e">
        <v>#N/A</v>
      </c>
      <c r="K96" s="87" t="e">
        <v>#N/A</v>
      </c>
      <c r="L96" s="56"/>
      <c r="M96" s="483"/>
      <c r="N96" s="484"/>
      <c r="O96" s="329"/>
      <c r="P96" s="485"/>
      <c r="Q96" s="330"/>
      <c r="R96" s="331">
        <v>1</v>
      </c>
      <c r="S96" s="87" t="e">
        <v>#N/A</v>
      </c>
      <c r="T96" s="87"/>
    </row>
    <row r="97" spans="1:21" s="19" customFormat="1" ht="12.75" customHeight="1" collapsed="1">
      <c r="A97" s="493" t="s">
        <v>339</v>
      </c>
      <c r="B97" s="66"/>
      <c r="C97" s="87" t="s">
        <v>168</v>
      </c>
      <c r="D97" s="87" t="s">
        <v>246</v>
      </c>
      <c r="E97" s="92"/>
      <c r="F97" s="483" t="str">
        <f t="shared" si="0"/>
        <v>NA</v>
      </c>
      <c r="G97" s="484" t="s">
        <v>251</v>
      </c>
      <c r="H97" s="87"/>
      <c r="I97" s="87"/>
      <c r="J97" s="87">
        <v>0.02</v>
      </c>
      <c r="K97" s="87" t="s">
        <v>849</v>
      </c>
      <c r="L97" s="87"/>
      <c r="M97" s="483"/>
      <c r="N97" s="484"/>
      <c r="O97" s="329"/>
      <c r="P97" s="66"/>
      <c r="Q97" s="343"/>
      <c r="R97" s="331">
        <v>1</v>
      </c>
      <c r="S97" s="87">
        <v>0.1</v>
      </c>
      <c r="T97" s="87"/>
      <c r="U97" s="87"/>
    </row>
    <row r="98" spans="1:19" s="19" customFormat="1" ht="12.75" hidden="1" outlineLevel="1">
      <c r="A98" s="129" t="s">
        <v>184</v>
      </c>
      <c r="B98" s="66"/>
      <c r="C98" s="87">
        <v>0.7</v>
      </c>
      <c r="D98" s="87" t="s">
        <v>937</v>
      </c>
      <c r="E98" s="87"/>
      <c r="F98" s="483">
        <f t="shared" si="0"/>
        <v>0.7</v>
      </c>
      <c r="G98" s="484" t="s">
        <v>251</v>
      </c>
      <c r="H98" s="87"/>
      <c r="I98" s="87"/>
      <c r="J98" s="87">
        <v>0.1</v>
      </c>
      <c r="K98" s="87" t="s">
        <v>937</v>
      </c>
      <c r="L98" s="87"/>
      <c r="M98" s="483"/>
      <c r="N98" s="484"/>
      <c r="O98" s="329"/>
      <c r="P98" s="485"/>
      <c r="Q98" s="343"/>
      <c r="R98" s="331">
        <v>1</v>
      </c>
      <c r="S98" s="87" t="s">
        <v>246</v>
      </c>
    </row>
    <row r="99" spans="1:19" s="19" customFormat="1" ht="12.75" hidden="1" outlineLevel="1">
      <c r="A99" s="129" t="s">
        <v>23</v>
      </c>
      <c r="B99" s="66"/>
      <c r="C99" s="87">
        <v>0.19</v>
      </c>
      <c r="D99" s="87" t="s">
        <v>719</v>
      </c>
      <c r="E99" s="87"/>
      <c r="F99" s="483">
        <f t="shared" si="0"/>
        <v>0.19</v>
      </c>
      <c r="G99" s="484"/>
      <c r="H99" s="87"/>
      <c r="I99" s="87"/>
      <c r="J99" s="87">
        <v>0.0007</v>
      </c>
      <c r="K99" s="87" t="s">
        <v>937</v>
      </c>
      <c r="L99" s="87"/>
      <c r="M99" s="483"/>
      <c r="N99" s="484"/>
      <c r="O99" s="329"/>
      <c r="P99" s="485"/>
      <c r="Q99" s="343"/>
      <c r="R99" s="331">
        <v>1</v>
      </c>
      <c r="S99" s="87" t="s">
        <v>246</v>
      </c>
    </row>
    <row r="100" spans="1:19" s="19" customFormat="1" ht="12.75" customHeight="1" hidden="1" outlineLevel="1">
      <c r="A100" s="129" t="s">
        <v>472</v>
      </c>
      <c r="B100" s="66"/>
      <c r="C100" s="87" t="e">
        <v>#N/A</v>
      </c>
      <c r="D100" s="87" t="e">
        <v>#N/A</v>
      </c>
      <c r="E100" s="56"/>
      <c r="F100" s="483" t="s">
        <v>168</v>
      </c>
      <c r="G100" s="484"/>
      <c r="H100" s="56"/>
      <c r="I100" s="56"/>
      <c r="J100" s="87" t="e">
        <v>#N/A</v>
      </c>
      <c r="K100" s="87" t="e">
        <v>#N/A</v>
      </c>
      <c r="L100" s="56"/>
      <c r="M100" s="483"/>
      <c r="N100" s="484"/>
      <c r="O100" s="329"/>
      <c r="P100" s="485"/>
      <c r="Q100" s="330"/>
      <c r="R100" s="331">
        <v>1</v>
      </c>
      <c r="S100" s="87" t="e">
        <v>#N/A</v>
      </c>
    </row>
    <row r="101" spans="1:19" s="19" customFormat="1" ht="12.75" customHeight="1" collapsed="1">
      <c r="A101" s="129" t="s">
        <v>528</v>
      </c>
      <c r="B101" s="66"/>
      <c r="C101" s="87">
        <v>0.0007</v>
      </c>
      <c r="D101" s="87" t="s">
        <v>849</v>
      </c>
      <c r="E101" s="87"/>
      <c r="F101" s="483">
        <f>C101</f>
        <v>0.0007</v>
      </c>
      <c r="G101" s="484" t="s">
        <v>251</v>
      </c>
      <c r="H101" s="87"/>
      <c r="I101" s="87"/>
      <c r="J101" s="87">
        <v>0.0005</v>
      </c>
      <c r="K101" s="87" t="s">
        <v>849</v>
      </c>
      <c r="L101" s="56"/>
      <c r="M101" s="483"/>
      <c r="N101" s="484"/>
      <c r="O101" s="329"/>
      <c r="P101" s="485"/>
      <c r="Q101" s="349"/>
      <c r="R101" s="331">
        <v>1</v>
      </c>
      <c r="S101" s="87">
        <v>0.04</v>
      </c>
    </row>
    <row r="102" spans="1:19" s="19" customFormat="1" ht="12.75" customHeight="1" hidden="1" outlineLevel="1">
      <c r="A102" s="129" t="s">
        <v>106</v>
      </c>
      <c r="B102" s="66"/>
      <c r="C102" s="87" t="e">
        <v>#N/A</v>
      </c>
      <c r="D102" s="87" t="e">
        <v>#N/A</v>
      </c>
      <c r="E102" s="87"/>
      <c r="F102" s="483"/>
      <c r="G102" s="484"/>
      <c r="H102" s="87"/>
      <c r="I102" s="87"/>
      <c r="J102" s="87" t="e">
        <v>#N/A</v>
      </c>
      <c r="K102" s="87" t="e">
        <v>#N/A</v>
      </c>
      <c r="L102" s="56"/>
      <c r="M102" s="483"/>
      <c r="N102" s="484"/>
      <c r="O102" s="329"/>
      <c r="P102" s="485"/>
      <c r="Q102" s="349"/>
      <c r="R102" s="331">
        <v>1</v>
      </c>
      <c r="S102" s="87" t="e">
        <v>#N/A</v>
      </c>
    </row>
    <row r="103" spans="1:19" s="19" customFormat="1" ht="12.75" customHeight="1" hidden="1" outlineLevel="1">
      <c r="A103" s="129" t="s">
        <v>255</v>
      </c>
      <c r="B103" s="66"/>
      <c r="C103" s="87" t="e">
        <v>#N/A</v>
      </c>
      <c r="D103" s="87" t="e">
        <v>#N/A</v>
      </c>
      <c r="E103" s="56"/>
      <c r="F103" s="483" t="e">
        <f>C103</f>
        <v>#N/A</v>
      </c>
      <c r="G103" s="484" t="s">
        <v>251</v>
      </c>
      <c r="H103" s="56"/>
      <c r="I103" s="56"/>
      <c r="J103" s="87" t="e">
        <v>#N/A</v>
      </c>
      <c r="K103" s="87" t="e">
        <v>#N/A</v>
      </c>
      <c r="L103" s="56"/>
      <c r="M103" s="483"/>
      <c r="N103" s="484"/>
      <c r="O103" s="329"/>
      <c r="P103" s="485"/>
      <c r="Q103" s="330"/>
      <c r="R103" s="331">
        <v>1</v>
      </c>
      <c r="S103" s="87" t="e">
        <v>#N/A</v>
      </c>
    </row>
    <row r="104" spans="1:19" s="19" customFormat="1" ht="12.75" customHeight="1" hidden="1" outlineLevel="1">
      <c r="A104" s="129" t="s">
        <v>256</v>
      </c>
      <c r="B104" s="66"/>
      <c r="C104" s="87">
        <v>0.098</v>
      </c>
      <c r="D104" s="87" t="s">
        <v>719</v>
      </c>
      <c r="E104" s="87"/>
      <c r="F104" s="483">
        <f>0.05*119/24.45*2/7</f>
        <v>0.06952965235173825</v>
      </c>
      <c r="G104" s="484" t="s">
        <v>420</v>
      </c>
      <c r="H104" s="87"/>
      <c r="I104" s="87"/>
      <c r="J104" s="87">
        <v>0.01</v>
      </c>
      <c r="K104" s="87" t="s">
        <v>937</v>
      </c>
      <c r="L104" s="87"/>
      <c r="M104" s="483"/>
      <c r="N104" s="484"/>
      <c r="O104" s="329"/>
      <c r="P104" s="485"/>
      <c r="Q104" s="343"/>
      <c r="R104" s="331">
        <v>1</v>
      </c>
      <c r="S104" s="87" t="s">
        <v>246</v>
      </c>
    </row>
    <row r="105" spans="1:21" s="19" customFormat="1" ht="12.75" customHeight="1" collapsed="1">
      <c r="A105" s="129" t="s">
        <v>74</v>
      </c>
      <c r="B105" s="66"/>
      <c r="C105" s="87" t="s">
        <v>168</v>
      </c>
      <c r="D105" s="106"/>
      <c r="E105" s="87"/>
      <c r="F105" s="483" t="str">
        <f>C105</f>
        <v>NA</v>
      </c>
      <c r="G105" s="484" t="s">
        <v>251</v>
      </c>
      <c r="H105" s="87"/>
      <c r="I105" s="87"/>
      <c r="J105" s="87">
        <v>0.03</v>
      </c>
      <c r="K105" s="87" t="s">
        <v>541</v>
      </c>
      <c r="L105" s="66"/>
      <c r="M105" s="483"/>
      <c r="N105" s="484"/>
      <c r="O105" s="329"/>
      <c r="P105" s="92"/>
      <c r="Q105" s="492"/>
      <c r="R105" s="331">
        <v>1</v>
      </c>
      <c r="S105" s="87">
        <v>0.13</v>
      </c>
      <c r="T105" s="332"/>
      <c r="U105" s="87"/>
    </row>
    <row r="106" spans="1:19" s="19" customFormat="1" ht="12.75" customHeight="1" hidden="1" outlineLevel="1">
      <c r="A106" s="129" t="s">
        <v>107</v>
      </c>
      <c r="B106" s="66"/>
      <c r="C106" s="87" t="e">
        <v>#N/A</v>
      </c>
      <c r="D106" s="87" t="e">
        <v>#N/A</v>
      </c>
      <c r="E106" s="87"/>
      <c r="F106" s="483"/>
      <c r="G106" s="484"/>
      <c r="H106" s="87"/>
      <c r="I106" s="87"/>
      <c r="J106" s="87" t="e">
        <v>#N/A</v>
      </c>
      <c r="K106" s="87" t="e">
        <v>#N/A</v>
      </c>
      <c r="L106" s="66"/>
      <c r="M106" s="483"/>
      <c r="N106" s="484"/>
      <c r="O106" s="329"/>
      <c r="P106" s="485"/>
      <c r="Q106" s="492"/>
      <c r="R106" s="331">
        <v>1</v>
      </c>
      <c r="S106" s="87" t="e">
        <v>#N/A</v>
      </c>
    </row>
    <row r="107" spans="1:19" s="19" customFormat="1" ht="12.75" hidden="1" outlineLevel="1">
      <c r="A107" s="129" t="s">
        <v>330</v>
      </c>
      <c r="B107" s="66"/>
      <c r="C107" s="87">
        <v>6</v>
      </c>
      <c r="D107" s="87" t="s">
        <v>937</v>
      </c>
      <c r="E107" s="87"/>
      <c r="F107" s="483">
        <f>C107</f>
        <v>6</v>
      </c>
      <c r="G107" s="484" t="s">
        <v>251</v>
      </c>
      <c r="H107" s="56"/>
      <c r="I107" s="56"/>
      <c r="J107" s="87" t="s">
        <v>168</v>
      </c>
      <c r="K107" s="87" t="s">
        <v>246</v>
      </c>
      <c r="L107" s="87"/>
      <c r="M107" s="483"/>
      <c r="N107" s="484"/>
      <c r="O107" s="329"/>
      <c r="P107" s="485"/>
      <c r="Q107" s="330"/>
      <c r="R107" s="331">
        <v>1</v>
      </c>
      <c r="S107" s="87" t="s">
        <v>246</v>
      </c>
    </row>
    <row r="108" spans="1:19" s="19" customFormat="1" ht="12.75" hidden="1" outlineLevel="1">
      <c r="A108" s="129" t="s">
        <v>48</v>
      </c>
      <c r="B108" s="66"/>
      <c r="C108" s="87" t="s">
        <v>168</v>
      </c>
      <c r="D108" s="87" t="s">
        <v>246</v>
      </c>
      <c r="E108" s="87"/>
      <c r="F108" s="483" t="str">
        <f>C108</f>
        <v>NA</v>
      </c>
      <c r="G108" s="484" t="s">
        <v>251</v>
      </c>
      <c r="H108" s="56"/>
      <c r="I108" s="56"/>
      <c r="J108" s="87">
        <v>5</v>
      </c>
      <c r="K108" s="87" t="s">
        <v>937</v>
      </c>
      <c r="L108" s="87"/>
      <c r="M108" s="483"/>
      <c r="N108" s="484"/>
      <c r="O108" s="329"/>
      <c r="P108" s="485"/>
      <c r="Q108" s="330"/>
      <c r="R108" s="331">
        <v>1</v>
      </c>
      <c r="S108" s="87">
        <v>0.1</v>
      </c>
    </row>
    <row r="109" spans="1:19" s="19" customFormat="1" ht="12.75" hidden="1" outlineLevel="1">
      <c r="A109" s="129" t="s">
        <v>49</v>
      </c>
      <c r="B109" s="66"/>
      <c r="C109" s="87" t="e">
        <v>#N/A</v>
      </c>
      <c r="D109" s="87" t="e">
        <v>#N/A</v>
      </c>
      <c r="E109" s="56"/>
      <c r="F109" s="483" t="s">
        <v>168</v>
      </c>
      <c r="G109" s="484"/>
      <c r="H109" s="56"/>
      <c r="I109" s="56"/>
      <c r="J109" s="87" t="e">
        <v>#N/A</v>
      </c>
      <c r="K109" s="87" t="e">
        <v>#N/A</v>
      </c>
      <c r="L109" s="56"/>
      <c r="M109" s="483"/>
      <c r="N109" s="484"/>
      <c r="O109" s="329"/>
      <c r="P109" s="485"/>
      <c r="Q109" s="330"/>
      <c r="R109" s="331">
        <v>1</v>
      </c>
      <c r="S109" s="87" t="e">
        <v>#N/A</v>
      </c>
    </row>
    <row r="110" spans="1:19" s="19" customFormat="1" ht="12.75" hidden="1" outlineLevel="1">
      <c r="A110" s="129" t="s">
        <v>50</v>
      </c>
      <c r="B110" s="66"/>
      <c r="C110" s="87" t="e">
        <v>#N/A</v>
      </c>
      <c r="D110" s="87" t="e">
        <v>#N/A</v>
      </c>
      <c r="E110" s="56"/>
      <c r="F110" s="483" t="s">
        <v>168</v>
      </c>
      <c r="G110" s="484"/>
      <c r="H110" s="56"/>
      <c r="I110" s="56"/>
      <c r="J110" s="87" t="e">
        <v>#N/A</v>
      </c>
      <c r="K110" s="87" t="e">
        <v>#N/A</v>
      </c>
      <c r="L110" s="56"/>
      <c r="M110" s="483"/>
      <c r="N110" s="484"/>
      <c r="O110" s="329"/>
      <c r="P110" s="485"/>
      <c r="Q110" s="330"/>
      <c r="R110" s="331">
        <v>1</v>
      </c>
      <c r="S110" s="87" t="e">
        <v>#N/A</v>
      </c>
    </row>
    <row r="111" spans="1:19" s="19" customFormat="1" ht="12.75" customHeight="1" hidden="1" outlineLevel="1">
      <c r="A111" s="129" t="s">
        <v>476</v>
      </c>
      <c r="B111" s="66"/>
      <c r="C111" s="87" t="e">
        <v>#N/A</v>
      </c>
      <c r="D111" s="87" t="e">
        <v>#N/A</v>
      </c>
      <c r="E111" s="87"/>
      <c r="F111" s="483" t="s">
        <v>168</v>
      </c>
      <c r="G111" s="483"/>
      <c r="H111" s="87"/>
      <c r="I111" s="87"/>
      <c r="J111" s="87" t="e">
        <v>#N/A</v>
      </c>
      <c r="K111" s="87" t="e">
        <v>#N/A</v>
      </c>
      <c r="L111" s="87"/>
      <c r="M111" s="483"/>
      <c r="N111" s="483"/>
      <c r="O111" s="329"/>
      <c r="P111" s="485"/>
      <c r="Q111" s="343"/>
      <c r="R111" s="331">
        <v>1</v>
      </c>
      <c r="S111" s="87" t="e">
        <v>#N/A</v>
      </c>
    </row>
    <row r="112" spans="1:19" s="19" customFormat="1" ht="12.75" customHeight="1" hidden="1" outlineLevel="1">
      <c r="A112" s="129" t="s">
        <v>478</v>
      </c>
      <c r="B112" s="66"/>
      <c r="C112" s="87" t="e">
        <v>#N/A</v>
      </c>
      <c r="D112" s="87" t="e">
        <v>#N/A</v>
      </c>
      <c r="E112" s="87"/>
      <c r="F112" s="483" t="s">
        <v>168</v>
      </c>
      <c r="G112" s="483"/>
      <c r="H112" s="87"/>
      <c r="I112" s="87"/>
      <c r="J112" s="87" t="e">
        <v>#N/A</v>
      </c>
      <c r="K112" s="87" t="e">
        <v>#N/A</v>
      </c>
      <c r="L112" s="87"/>
      <c r="M112" s="483"/>
      <c r="N112" s="483"/>
      <c r="O112" s="329"/>
      <c r="P112" s="485"/>
      <c r="Q112" s="343"/>
      <c r="R112" s="331">
        <v>1</v>
      </c>
      <c r="S112" s="87" t="e">
        <v>#N/A</v>
      </c>
    </row>
    <row r="113" spans="1:19" s="19" customFormat="1" ht="12.75" customHeight="1" hidden="1" outlineLevel="1">
      <c r="A113" s="129" t="s">
        <v>85</v>
      </c>
      <c r="B113" s="66"/>
      <c r="C113" s="87" t="e">
        <v>#N/A</v>
      </c>
      <c r="D113" s="87" t="e">
        <v>#N/A</v>
      </c>
      <c r="E113" s="56"/>
      <c r="F113" s="483" t="s">
        <v>168</v>
      </c>
      <c r="G113" s="484"/>
      <c r="H113" s="56"/>
      <c r="I113" s="56"/>
      <c r="J113" s="87" t="e">
        <v>#N/A</v>
      </c>
      <c r="K113" s="87" t="e">
        <v>#N/A</v>
      </c>
      <c r="L113" s="56"/>
      <c r="M113" s="483"/>
      <c r="N113" s="484"/>
      <c r="O113" s="329"/>
      <c r="P113" s="485"/>
      <c r="Q113" s="330"/>
      <c r="R113" s="331">
        <v>1</v>
      </c>
      <c r="S113" s="87" t="e">
        <v>#N/A</v>
      </c>
    </row>
    <row r="114" spans="1:21" s="19" customFormat="1" ht="12.75" customHeight="1" collapsed="1">
      <c r="A114" s="305" t="s">
        <v>341</v>
      </c>
      <c r="B114" s="66"/>
      <c r="C114" s="87" t="s">
        <v>168</v>
      </c>
      <c r="D114" s="87"/>
      <c r="E114" s="87"/>
      <c r="F114" s="483" t="str">
        <f>C105</f>
        <v>NA</v>
      </c>
      <c r="G114" s="484" t="s">
        <v>251</v>
      </c>
      <c r="H114" s="87"/>
      <c r="I114" s="87"/>
      <c r="J114" s="87">
        <v>0.03</v>
      </c>
      <c r="K114" s="87" t="s">
        <v>541</v>
      </c>
      <c r="L114" s="66"/>
      <c r="M114" s="483"/>
      <c r="N114" s="484"/>
      <c r="O114" s="329"/>
      <c r="P114" s="92"/>
      <c r="Q114" s="492"/>
      <c r="R114" s="331">
        <v>1</v>
      </c>
      <c r="S114" s="87">
        <v>0.13</v>
      </c>
      <c r="T114" s="332"/>
      <c r="U114" s="87"/>
    </row>
    <row r="115" spans="1:19" s="19" customFormat="1" ht="12.75" customHeight="1" hidden="1" outlineLevel="1">
      <c r="A115" s="129" t="s">
        <v>469</v>
      </c>
      <c r="B115" s="66"/>
      <c r="C115" s="87" t="s">
        <v>246</v>
      </c>
      <c r="D115" s="87" t="s">
        <v>246</v>
      </c>
      <c r="E115" s="87"/>
      <c r="F115" s="483">
        <f>C115</f>
      </c>
      <c r="G115" s="484" t="s">
        <v>251</v>
      </c>
      <c r="H115" s="87"/>
      <c r="I115" s="87"/>
      <c r="J115" s="87">
        <v>0.03</v>
      </c>
      <c r="K115" s="87" t="s">
        <v>937</v>
      </c>
      <c r="L115" s="66"/>
      <c r="M115" s="483"/>
      <c r="N115" s="484"/>
      <c r="O115" s="329"/>
      <c r="P115" s="485"/>
      <c r="Q115" s="492"/>
      <c r="R115" s="331">
        <v>1</v>
      </c>
      <c r="S115" s="87">
        <v>0.1</v>
      </c>
    </row>
    <row r="116" spans="1:21" s="19" customFormat="1" ht="12.75" customHeight="1" collapsed="1">
      <c r="A116" s="129" t="s">
        <v>895</v>
      </c>
      <c r="B116" s="66"/>
      <c r="C116" s="87">
        <v>1.1</v>
      </c>
      <c r="D116" s="87" t="s">
        <v>719</v>
      </c>
      <c r="E116" s="87"/>
      <c r="F116" s="483">
        <f>C116</f>
        <v>1.1</v>
      </c>
      <c r="G116" s="484" t="s">
        <v>251</v>
      </c>
      <c r="H116" s="87"/>
      <c r="I116" s="87"/>
      <c r="J116" s="87">
        <v>0.06</v>
      </c>
      <c r="K116" s="87" t="s">
        <v>849</v>
      </c>
      <c r="L116" s="87"/>
      <c r="M116" s="483"/>
      <c r="N116" s="484"/>
      <c r="O116" s="329"/>
      <c r="P116" s="485"/>
      <c r="Q116" s="343"/>
      <c r="R116" s="331">
        <v>1</v>
      </c>
      <c r="S116" s="87" t="s">
        <v>168</v>
      </c>
      <c r="T116" s="332"/>
      <c r="U116" s="87"/>
    </row>
    <row r="117" spans="1:19" s="19" customFormat="1" ht="12.75" customHeight="1" hidden="1" outlineLevel="1">
      <c r="A117" s="129" t="s">
        <v>470</v>
      </c>
      <c r="B117" s="66"/>
      <c r="C117" s="87" t="e">
        <v>#N/A</v>
      </c>
      <c r="D117" s="87" t="e">
        <v>#N/A</v>
      </c>
      <c r="E117" s="56"/>
      <c r="F117" s="483">
        <f>M117</f>
        <v>0</v>
      </c>
      <c r="G117" s="484" t="s">
        <v>251</v>
      </c>
      <c r="H117" s="56"/>
      <c r="I117" s="56"/>
      <c r="J117" s="87" t="e">
        <v>#N/A</v>
      </c>
      <c r="K117" s="87" t="e">
        <v>#N/A</v>
      </c>
      <c r="L117" s="56"/>
      <c r="M117" s="483"/>
      <c r="N117" s="483"/>
      <c r="O117" s="329"/>
      <c r="P117" s="485"/>
      <c r="Q117" s="330"/>
      <c r="R117" s="331">
        <v>1</v>
      </c>
      <c r="S117" s="87" t="e">
        <v>#N/A</v>
      </c>
    </row>
    <row r="118" spans="1:19" s="19" customFormat="1" ht="12.75" customHeight="1" hidden="1" outlineLevel="1">
      <c r="A118" s="129" t="s">
        <v>90</v>
      </c>
      <c r="B118" s="66"/>
      <c r="C118" s="87" t="s">
        <v>246</v>
      </c>
      <c r="D118" s="87" t="s">
        <v>246</v>
      </c>
      <c r="E118" s="87"/>
      <c r="F118" s="483">
        <f>C118</f>
      </c>
      <c r="G118" s="484" t="s">
        <v>251</v>
      </c>
      <c r="H118" s="87"/>
      <c r="I118" s="87"/>
      <c r="J118" s="87">
        <v>5E-05</v>
      </c>
      <c r="K118" s="87" t="s">
        <v>937</v>
      </c>
      <c r="L118" s="66"/>
      <c r="M118" s="483"/>
      <c r="N118" s="484"/>
      <c r="O118" s="329"/>
      <c r="P118" s="485"/>
      <c r="Q118" s="492"/>
      <c r="R118" s="331">
        <v>1</v>
      </c>
      <c r="S118" s="87">
        <v>0.1</v>
      </c>
    </row>
    <row r="119" spans="1:19" s="19" customFormat="1" ht="12.75" customHeight="1" hidden="1" outlineLevel="1">
      <c r="A119" s="129" t="s">
        <v>364</v>
      </c>
      <c r="B119" s="66"/>
      <c r="C119" s="87" t="e">
        <v>#N/A</v>
      </c>
      <c r="D119" s="87" t="e">
        <v>#N/A</v>
      </c>
      <c r="E119" s="87"/>
      <c r="F119" s="483" t="s">
        <v>168</v>
      </c>
      <c r="G119" s="483"/>
      <c r="H119" s="87"/>
      <c r="I119" s="87"/>
      <c r="J119" s="87" t="e">
        <v>#N/A</v>
      </c>
      <c r="K119" s="87" t="e">
        <v>#N/A</v>
      </c>
      <c r="L119" s="87"/>
      <c r="M119" s="483"/>
      <c r="N119" s="483"/>
      <c r="O119" s="329"/>
      <c r="P119" s="485"/>
      <c r="Q119" s="343"/>
      <c r="R119" s="331">
        <v>1</v>
      </c>
      <c r="S119" s="87" t="e">
        <v>#N/A</v>
      </c>
    </row>
    <row r="120" spans="1:19" s="19" customFormat="1" ht="12.75" customHeight="1" hidden="1" outlineLevel="1">
      <c r="A120" s="129" t="s">
        <v>51</v>
      </c>
      <c r="B120" s="66"/>
      <c r="C120" s="87">
        <v>0.7</v>
      </c>
      <c r="D120" s="87" t="s">
        <v>957</v>
      </c>
      <c r="E120" s="87"/>
      <c r="F120" s="483">
        <f>C120</f>
        <v>0.7</v>
      </c>
      <c r="G120" s="484" t="s">
        <v>251</v>
      </c>
      <c r="H120" s="56"/>
      <c r="I120" s="56"/>
      <c r="J120" s="87">
        <v>0.9</v>
      </c>
      <c r="K120" s="87" t="s">
        <v>937</v>
      </c>
      <c r="L120" s="87"/>
      <c r="M120" s="483"/>
      <c r="N120" s="484"/>
      <c r="O120" s="329"/>
      <c r="P120" s="485"/>
      <c r="Q120" s="330"/>
      <c r="R120" s="331">
        <v>1</v>
      </c>
      <c r="S120" s="87" t="s">
        <v>246</v>
      </c>
    </row>
    <row r="121" spans="1:19" s="19" customFormat="1" ht="12.75" customHeight="1" hidden="1" outlineLevel="1">
      <c r="A121" s="129" t="s">
        <v>529</v>
      </c>
      <c r="B121" s="66"/>
      <c r="C121" s="87" t="e">
        <v>#N/A</v>
      </c>
      <c r="D121" s="87" t="e">
        <v>#N/A</v>
      </c>
      <c r="E121" s="56"/>
      <c r="F121" s="483" t="s">
        <v>168</v>
      </c>
      <c r="G121" s="484"/>
      <c r="H121" s="56"/>
      <c r="I121" s="56"/>
      <c r="J121" s="87" t="e">
        <v>#N/A</v>
      </c>
      <c r="K121" s="87" t="e">
        <v>#N/A</v>
      </c>
      <c r="L121" s="56"/>
      <c r="M121" s="483"/>
      <c r="N121" s="484"/>
      <c r="O121" s="329"/>
      <c r="P121" s="485"/>
      <c r="Q121" s="492"/>
      <c r="R121" s="331">
        <v>1</v>
      </c>
      <c r="S121" s="87" t="e">
        <v>#N/A</v>
      </c>
    </row>
    <row r="122" spans="1:19" s="19" customFormat="1" ht="12.75" collapsed="1">
      <c r="A122" s="129" t="s">
        <v>204</v>
      </c>
      <c r="B122" s="66"/>
      <c r="C122" s="87">
        <v>1</v>
      </c>
      <c r="D122" s="87" t="s">
        <v>849</v>
      </c>
      <c r="E122" s="87"/>
      <c r="F122" s="483">
        <f>C122</f>
        <v>1</v>
      </c>
      <c r="G122" s="484" t="s">
        <v>251</v>
      </c>
      <c r="H122" s="56"/>
      <c r="I122" s="56"/>
      <c r="J122" s="87">
        <v>0.1</v>
      </c>
      <c r="K122" s="87" t="s">
        <v>849</v>
      </c>
      <c r="L122" s="87"/>
      <c r="M122" s="483"/>
      <c r="N122" s="484"/>
      <c r="O122" s="329"/>
      <c r="P122" s="485"/>
      <c r="Q122" s="330"/>
      <c r="R122" s="331">
        <v>1</v>
      </c>
      <c r="S122" s="87" t="s">
        <v>168</v>
      </c>
    </row>
    <row r="123" spans="1:19" s="19" customFormat="1" ht="12.75" hidden="1" outlineLevel="1">
      <c r="A123" s="129" t="s">
        <v>21</v>
      </c>
      <c r="B123" s="66"/>
      <c r="C123" s="87" t="e">
        <v>#N/A</v>
      </c>
      <c r="D123" s="87" t="e">
        <v>#N/A</v>
      </c>
      <c r="E123" s="87"/>
      <c r="F123" s="483">
        <f>13*20/70</f>
        <v>3.7142857142857144</v>
      </c>
      <c r="G123" s="484" t="s">
        <v>251</v>
      </c>
      <c r="H123" s="56"/>
      <c r="I123" s="56"/>
      <c r="J123" s="87" t="e">
        <v>#N/A</v>
      </c>
      <c r="K123" s="87" t="e">
        <v>#N/A</v>
      </c>
      <c r="L123" s="87"/>
      <c r="M123" s="483"/>
      <c r="N123" s="484"/>
      <c r="O123" s="329"/>
      <c r="P123" s="485"/>
      <c r="Q123" s="330"/>
      <c r="R123" s="331">
        <v>1</v>
      </c>
      <c r="S123" s="87" t="e">
        <v>#N/A</v>
      </c>
    </row>
    <row r="124" spans="1:21" s="19" customFormat="1" ht="12.75" collapsed="1">
      <c r="A124" s="129" t="s">
        <v>701</v>
      </c>
      <c r="B124" s="66"/>
      <c r="C124" s="87">
        <v>0.0098</v>
      </c>
      <c r="D124" s="87" t="s">
        <v>719</v>
      </c>
      <c r="E124" s="87"/>
      <c r="F124" s="483"/>
      <c r="G124" s="484"/>
      <c r="H124" s="56"/>
      <c r="I124" s="56"/>
      <c r="J124" s="87">
        <v>0.2</v>
      </c>
      <c r="K124" s="87" t="s">
        <v>849</v>
      </c>
      <c r="L124" s="87"/>
      <c r="M124" s="483"/>
      <c r="N124" s="484"/>
      <c r="O124" s="329"/>
      <c r="P124" s="56"/>
      <c r="Q124" s="330"/>
      <c r="R124" s="331">
        <v>1</v>
      </c>
      <c r="S124" s="87">
        <v>0.1</v>
      </c>
      <c r="T124" s="332"/>
      <c r="U124" s="87"/>
    </row>
    <row r="125" spans="1:19" s="19" customFormat="1" ht="12.75" customHeight="1" hidden="1" outlineLevel="1">
      <c r="A125" s="129" t="s">
        <v>86</v>
      </c>
      <c r="B125" s="56"/>
      <c r="C125" s="87" t="e">
        <v>#N/A</v>
      </c>
      <c r="D125" s="87" t="e">
        <v>#N/A</v>
      </c>
      <c r="E125" s="87"/>
      <c r="F125" s="483" t="e">
        <f>C125</f>
        <v>#N/A</v>
      </c>
      <c r="G125" s="483" t="s">
        <v>251</v>
      </c>
      <c r="H125" s="87"/>
      <c r="I125" s="87"/>
      <c r="J125" s="87" t="e">
        <v>#N/A</v>
      </c>
      <c r="K125" s="87" t="e">
        <v>#N/A</v>
      </c>
      <c r="L125" s="87"/>
      <c r="M125" s="483"/>
      <c r="N125" s="484"/>
      <c r="O125" s="329"/>
      <c r="P125" s="485"/>
      <c r="Q125" s="330"/>
      <c r="R125" s="331">
        <v>1</v>
      </c>
      <c r="S125" s="87" t="e">
        <v>#N/A</v>
      </c>
    </row>
    <row r="126" spans="1:19" s="19" customFormat="1" ht="12.75" customHeight="1" collapsed="1">
      <c r="A126" s="129" t="s">
        <v>80</v>
      </c>
      <c r="B126" s="56"/>
      <c r="C126" s="87">
        <v>0.0007</v>
      </c>
      <c r="D126" s="87" t="s">
        <v>849</v>
      </c>
      <c r="E126" s="87"/>
      <c r="F126" s="483">
        <f>C126</f>
        <v>0.0007</v>
      </c>
      <c r="G126" s="484" t="s">
        <v>251</v>
      </c>
      <c r="H126" s="87"/>
      <c r="I126" s="87"/>
      <c r="J126" s="87">
        <v>0.0005</v>
      </c>
      <c r="K126" s="87" t="s">
        <v>849</v>
      </c>
      <c r="L126" s="56"/>
      <c r="M126" s="483"/>
      <c r="N126" s="484"/>
      <c r="O126" s="329"/>
      <c r="P126" s="485"/>
      <c r="Q126" s="349"/>
      <c r="R126" s="331">
        <v>1</v>
      </c>
      <c r="S126" s="87">
        <v>0.04</v>
      </c>
    </row>
    <row r="127" spans="1:19" s="19" customFormat="1" ht="13.5" customHeight="1" hidden="1" outlineLevel="1">
      <c r="A127" s="129" t="s">
        <v>52</v>
      </c>
      <c r="B127" s="66"/>
      <c r="C127" s="87" t="e">
        <v>#N/A</v>
      </c>
      <c r="D127" s="87" t="e">
        <v>#N/A</v>
      </c>
      <c r="E127" s="56"/>
      <c r="F127" s="483" t="s">
        <v>168</v>
      </c>
      <c r="G127" s="484"/>
      <c r="H127" s="56"/>
      <c r="I127" s="56"/>
      <c r="J127" s="87" t="e">
        <v>#N/A</v>
      </c>
      <c r="K127" s="87" t="e">
        <v>#N/A</v>
      </c>
      <c r="L127" s="56"/>
      <c r="M127" s="483"/>
      <c r="N127" s="484"/>
      <c r="O127" s="329"/>
      <c r="P127" s="485"/>
      <c r="Q127" s="330"/>
      <c r="R127" s="331">
        <v>1</v>
      </c>
      <c r="S127" s="87" t="e">
        <v>#N/A</v>
      </c>
    </row>
    <row r="128" spans="1:19" s="19" customFormat="1" ht="12.75" customHeight="1" hidden="1" outlineLevel="1">
      <c r="A128" s="129" t="s">
        <v>150</v>
      </c>
      <c r="B128" s="66"/>
      <c r="C128" s="87" t="e">
        <v>#N/A</v>
      </c>
      <c r="D128" s="87" t="e">
        <v>#N/A</v>
      </c>
      <c r="E128" s="56"/>
      <c r="F128" s="483" t="e">
        <f>C128</f>
        <v>#N/A</v>
      </c>
      <c r="G128" s="484" t="s">
        <v>251</v>
      </c>
      <c r="H128" s="56"/>
      <c r="I128" s="56"/>
      <c r="J128" s="87" t="e">
        <v>#N/A</v>
      </c>
      <c r="K128" s="87" t="e">
        <v>#N/A</v>
      </c>
      <c r="L128" s="56"/>
      <c r="M128" s="483"/>
      <c r="N128" s="484"/>
      <c r="O128" s="329"/>
      <c r="P128" s="485"/>
      <c r="Q128" s="330"/>
      <c r="R128" s="331">
        <v>1</v>
      </c>
      <c r="S128" s="87" t="e">
        <v>#N/A</v>
      </c>
    </row>
    <row r="129" spans="1:21" s="19" customFormat="1" ht="12.75" customHeight="1" hidden="1" outlineLevel="1">
      <c r="A129" s="129" t="s">
        <v>71</v>
      </c>
      <c r="B129" s="66"/>
      <c r="C129" s="87" t="s">
        <v>168</v>
      </c>
      <c r="D129" s="87" t="s">
        <v>246</v>
      </c>
      <c r="E129" s="56"/>
      <c r="F129" s="483" t="str">
        <f>C129</f>
        <v>NA</v>
      </c>
      <c r="G129" s="484" t="s">
        <v>251</v>
      </c>
      <c r="H129" s="56"/>
      <c r="I129" s="56"/>
      <c r="J129" s="87">
        <v>0.0008</v>
      </c>
      <c r="K129" s="87" t="s">
        <v>937</v>
      </c>
      <c r="L129" s="56"/>
      <c r="M129" s="483"/>
      <c r="N129" s="484"/>
      <c r="O129" s="329"/>
      <c r="P129" s="56"/>
      <c r="Q129" s="330"/>
      <c r="R129" s="331">
        <v>1</v>
      </c>
      <c r="S129" s="87">
        <v>0.1</v>
      </c>
      <c r="T129" s="332"/>
      <c r="U129" s="87"/>
    </row>
    <row r="130" spans="1:21" s="19" customFormat="1" ht="12.75" customHeight="1" collapsed="1">
      <c r="A130" s="305" t="s">
        <v>78</v>
      </c>
      <c r="B130" s="66"/>
      <c r="C130" s="87" t="s">
        <v>168</v>
      </c>
      <c r="D130" s="87"/>
      <c r="E130" s="87"/>
      <c r="F130" s="483" t="str">
        <f>C130</f>
        <v>NA</v>
      </c>
      <c r="G130" s="484" t="s">
        <v>251</v>
      </c>
      <c r="H130" s="87"/>
      <c r="I130" s="87"/>
      <c r="J130" s="87">
        <v>0.03</v>
      </c>
      <c r="K130" s="87" t="s">
        <v>541</v>
      </c>
      <c r="L130" s="66"/>
      <c r="M130" s="483"/>
      <c r="N130" s="484"/>
      <c r="O130" s="329"/>
      <c r="P130" s="92"/>
      <c r="Q130" s="492"/>
      <c r="R130" s="331">
        <v>1</v>
      </c>
      <c r="S130" s="87">
        <v>0.13</v>
      </c>
      <c r="T130" s="332"/>
      <c r="U130" s="87"/>
    </row>
    <row r="131" spans="1:19" s="19" customFormat="1" ht="12.75" customHeight="1" hidden="1" outlineLevel="1">
      <c r="A131" s="129" t="s">
        <v>262</v>
      </c>
      <c r="B131" s="66"/>
      <c r="C131" s="87" t="e">
        <v>#N/A</v>
      </c>
      <c r="D131" s="87" t="e">
        <v>#N/A</v>
      </c>
      <c r="E131" s="87"/>
      <c r="F131" s="483"/>
      <c r="G131" s="484"/>
      <c r="H131" s="87"/>
      <c r="I131" s="87"/>
      <c r="J131" s="87" t="e">
        <v>#N/A</v>
      </c>
      <c r="K131" s="87" t="e">
        <v>#N/A</v>
      </c>
      <c r="L131" s="87"/>
      <c r="M131" s="483"/>
      <c r="N131" s="484"/>
      <c r="O131" s="329"/>
      <c r="P131" s="485"/>
      <c r="Q131" s="492"/>
      <c r="R131" s="331">
        <v>1</v>
      </c>
      <c r="S131" s="87" t="e">
        <v>#N/A</v>
      </c>
    </row>
    <row r="132" spans="1:19" s="19" customFormat="1" ht="12.75" customHeight="1" collapsed="1">
      <c r="A132" s="129" t="s">
        <v>81</v>
      </c>
      <c r="B132" s="66"/>
      <c r="C132" s="87" t="s">
        <v>168</v>
      </c>
      <c r="D132" s="87" t="s">
        <v>246</v>
      </c>
      <c r="E132" s="87"/>
      <c r="F132" s="483" t="str">
        <f>C132</f>
        <v>NA</v>
      </c>
      <c r="G132" s="484" t="s">
        <v>251</v>
      </c>
      <c r="H132" s="87"/>
      <c r="I132" s="87"/>
      <c r="J132" s="87">
        <v>0.005</v>
      </c>
      <c r="K132" s="87" t="s">
        <v>849</v>
      </c>
      <c r="L132" s="87"/>
      <c r="M132" s="483"/>
      <c r="N132" s="484"/>
      <c r="O132" s="329"/>
      <c r="P132" s="485"/>
      <c r="Q132" s="343"/>
      <c r="R132" s="331">
        <v>1</v>
      </c>
      <c r="S132" s="87">
        <v>0.1</v>
      </c>
    </row>
    <row r="133" spans="1:19" s="19" customFormat="1" ht="12.75" customHeight="1" hidden="1" outlineLevel="1">
      <c r="A133" s="129" t="s">
        <v>264</v>
      </c>
      <c r="B133" s="66"/>
      <c r="C133" s="87" t="e">
        <v>#N/A</v>
      </c>
      <c r="D133" s="87" t="e">
        <v>#N/A</v>
      </c>
      <c r="E133" s="56"/>
      <c r="F133" s="483" t="e">
        <f>C133</f>
        <v>#N/A</v>
      </c>
      <c r="G133" s="484" t="s">
        <v>251</v>
      </c>
      <c r="H133" s="56"/>
      <c r="I133" s="56"/>
      <c r="J133" s="87" t="e">
        <v>#N/A</v>
      </c>
      <c r="K133" s="87" t="e">
        <v>#N/A</v>
      </c>
      <c r="L133" s="56"/>
      <c r="M133" s="483"/>
      <c r="N133" s="484"/>
      <c r="O133" s="329"/>
      <c r="P133" s="485"/>
      <c r="Q133" s="330"/>
      <c r="R133" s="331">
        <v>1</v>
      </c>
      <c r="S133" s="87" t="e">
        <v>#N/A</v>
      </c>
    </row>
    <row r="134" spans="1:19" s="19" customFormat="1" ht="12.75" customHeight="1" hidden="1" outlineLevel="1">
      <c r="A134" s="129" t="s">
        <v>154</v>
      </c>
      <c r="B134" s="66"/>
      <c r="C134" s="87" t="e">
        <v>#N/A</v>
      </c>
      <c r="D134" s="87" t="e">
        <v>#N/A</v>
      </c>
      <c r="E134" s="87"/>
      <c r="F134" s="483" t="s">
        <v>168</v>
      </c>
      <c r="G134" s="483"/>
      <c r="H134" s="87"/>
      <c r="I134" s="87"/>
      <c r="J134" s="87" t="e">
        <v>#N/A</v>
      </c>
      <c r="K134" s="87" t="e">
        <v>#N/A</v>
      </c>
      <c r="L134" s="87"/>
      <c r="M134" s="483"/>
      <c r="N134" s="483"/>
      <c r="O134" s="329"/>
      <c r="P134" s="485"/>
      <c r="Q134" s="343"/>
      <c r="R134" s="331">
        <v>1</v>
      </c>
      <c r="S134" s="87" t="e">
        <v>#N/A</v>
      </c>
    </row>
    <row r="135" spans="1:19" s="19" customFormat="1" ht="12.75" customHeight="1" hidden="1" outlineLevel="1">
      <c r="A135" s="129" t="s">
        <v>471</v>
      </c>
      <c r="B135" s="66"/>
      <c r="C135" s="87" t="e">
        <v>#N/A</v>
      </c>
      <c r="D135" s="87" t="e">
        <v>#N/A</v>
      </c>
      <c r="E135" s="87"/>
      <c r="F135" s="483" t="e">
        <f>C135</f>
        <v>#N/A</v>
      </c>
      <c r="G135" s="484" t="s">
        <v>251</v>
      </c>
      <c r="H135" s="87"/>
      <c r="I135" s="87"/>
      <c r="J135" s="87" t="e">
        <v>#N/A</v>
      </c>
      <c r="K135" s="87" t="e">
        <v>#N/A</v>
      </c>
      <c r="L135" s="87"/>
      <c r="M135" s="483"/>
      <c r="N135" s="484"/>
      <c r="O135" s="329"/>
      <c r="P135" s="485"/>
      <c r="Q135" s="343"/>
      <c r="R135" s="331">
        <v>1</v>
      </c>
      <c r="S135" s="87" t="e">
        <v>#N/A</v>
      </c>
    </row>
    <row r="136" spans="1:19" s="19" customFormat="1" ht="12.75" customHeight="1" hidden="1" outlineLevel="1">
      <c r="A136" s="129" t="s">
        <v>109</v>
      </c>
      <c r="B136" s="66"/>
      <c r="C136" s="87">
        <v>5</v>
      </c>
      <c r="D136" s="87" t="s">
        <v>937</v>
      </c>
      <c r="E136" s="87"/>
      <c r="F136" s="483"/>
      <c r="G136" s="484"/>
      <c r="H136" s="87"/>
      <c r="I136" s="87"/>
      <c r="J136" s="87">
        <v>0.6</v>
      </c>
      <c r="K136" s="87" t="s">
        <v>937</v>
      </c>
      <c r="L136" s="87"/>
      <c r="M136" s="483"/>
      <c r="N136" s="484"/>
      <c r="O136" s="329"/>
      <c r="P136" s="485"/>
      <c r="Q136" s="343"/>
      <c r="R136" s="331">
        <v>1</v>
      </c>
      <c r="S136" s="87" t="s">
        <v>246</v>
      </c>
    </row>
    <row r="137" spans="1:19" s="19" customFormat="1" ht="12.75" customHeight="1" hidden="1" outlineLevel="1">
      <c r="A137" s="129" t="s">
        <v>24</v>
      </c>
      <c r="B137" s="66"/>
      <c r="C137" s="87">
        <v>0</v>
      </c>
      <c r="D137" s="87">
        <v>0</v>
      </c>
      <c r="E137" s="87"/>
      <c r="F137" s="483"/>
      <c r="G137" s="484"/>
      <c r="H137" s="87"/>
      <c r="I137" s="87"/>
      <c r="J137" s="87">
        <v>0</v>
      </c>
      <c r="K137" s="87">
        <v>0</v>
      </c>
      <c r="L137" s="87"/>
      <c r="M137" s="483"/>
      <c r="N137" s="484"/>
      <c r="O137" s="329"/>
      <c r="P137" s="485"/>
      <c r="Q137" s="343"/>
      <c r="R137" s="331">
        <v>1</v>
      </c>
      <c r="S137" s="87">
        <v>0</v>
      </c>
    </row>
    <row r="138" spans="1:19" s="19" customFormat="1" ht="12.75" customHeight="1" hidden="1" outlineLevel="1">
      <c r="A138" s="129" t="s">
        <v>475</v>
      </c>
      <c r="B138" s="66"/>
      <c r="C138" s="87" t="e">
        <v>#N/A</v>
      </c>
      <c r="D138" s="87" t="e">
        <v>#N/A</v>
      </c>
      <c r="E138" s="87"/>
      <c r="F138" s="483" t="s">
        <v>168</v>
      </c>
      <c r="G138" s="483"/>
      <c r="H138" s="87"/>
      <c r="I138" s="87"/>
      <c r="J138" s="87" t="e">
        <v>#N/A</v>
      </c>
      <c r="K138" s="87" t="e">
        <v>#N/A</v>
      </c>
      <c r="L138" s="87"/>
      <c r="M138" s="483"/>
      <c r="N138" s="483"/>
      <c r="O138" s="329"/>
      <c r="P138" s="485"/>
      <c r="Q138" s="343"/>
      <c r="R138" s="331">
        <v>1</v>
      </c>
      <c r="S138" s="87" t="e">
        <v>#N/A</v>
      </c>
    </row>
    <row r="139" spans="1:19" s="19" customFormat="1" ht="12.75" hidden="1" outlineLevel="1">
      <c r="A139" s="129" t="s">
        <v>558</v>
      </c>
      <c r="B139" s="56"/>
      <c r="C139" s="87" t="e">
        <v>#N/A</v>
      </c>
      <c r="D139" s="87" t="e">
        <v>#N/A</v>
      </c>
      <c r="E139" s="56"/>
      <c r="F139" s="483" t="s">
        <v>168</v>
      </c>
      <c r="G139" s="484"/>
      <c r="H139" s="56"/>
      <c r="I139" s="56"/>
      <c r="J139" s="87" t="e">
        <v>#N/A</v>
      </c>
      <c r="K139" s="87" t="e">
        <v>#N/A</v>
      </c>
      <c r="L139" s="56"/>
      <c r="M139" s="483"/>
      <c r="N139" s="484"/>
      <c r="O139" s="329"/>
      <c r="P139" s="485"/>
      <c r="Q139" s="349"/>
      <c r="R139" s="331">
        <v>0.5</v>
      </c>
      <c r="S139" s="87" t="e">
        <v>#N/A</v>
      </c>
    </row>
    <row r="140" spans="1:19" s="19" customFormat="1" ht="13.5" customHeight="1" hidden="1" outlineLevel="1">
      <c r="A140" s="129" t="s">
        <v>477</v>
      </c>
      <c r="B140" s="56"/>
      <c r="C140" s="87" t="e">
        <v>#N/A</v>
      </c>
      <c r="D140" s="87" t="e">
        <v>#N/A</v>
      </c>
      <c r="E140" s="87"/>
      <c r="F140" s="483" t="s">
        <v>168</v>
      </c>
      <c r="G140" s="483"/>
      <c r="H140" s="87"/>
      <c r="I140" s="87"/>
      <c r="J140" s="87" t="e">
        <v>#N/A</v>
      </c>
      <c r="K140" s="87" t="e">
        <v>#N/A</v>
      </c>
      <c r="L140" s="87"/>
      <c r="M140" s="483"/>
      <c r="N140" s="483"/>
      <c r="O140" s="329"/>
      <c r="P140" s="485"/>
      <c r="Q140" s="343"/>
      <c r="R140" s="331">
        <v>1</v>
      </c>
      <c r="S140" s="87" t="e">
        <v>#N/A</v>
      </c>
    </row>
    <row r="141" spans="1:19" s="19" customFormat="1" ht="13.5" customHeight="1" hidden="1" outlineLevel="1">
      <c r="A141" s="129" t="s">
        <v>263</v>
      </c>
      <c r="B141" s="56"/>
      <c r="C141" s="87">
        <v>0.7</v>
      </c>
      <c r="D141" s="87" t="s">
        <v>948</v>
      </c>
      <c r="E141" s="56"/>
      <c r="F141" s="483">
        <f>C141</f>
        <v>0.7</v>
      </c>
      <c r="G141" s="484" t="s">
        <v>251</v>
      </c>
      <c r="H141" s="56"/>
      <c r="I141" s="56"/>
      <c r="J141" s="87">
        <v>2</v>
      </c>
      <c r="K141" s="87" t="s">
        <v>937</v>
      </c>
      <c r="L141" s="87"/>
      <c r="M141" s="483"/>
      <c r="N141" s="484"/>
      <c r="O141" s="486"/>
      <c r="P141" s="485"/>
      <c r="Q141" s="330"/>
      <c r="R141" s="331">
        <v>1</v>
      </c>
      <c r="S141" s="87" t="s">
        <v>246</v>
      </c>
    </row>
    <row r="142" spans="1:21" s="19" customFormat="1" ht="13.5" customHeight="1" collapsed="1">
      <c r="A142" s="129" t="s">
        <v>620</v>
      </c>
      <c r="B142" s="56"/>
      <c r="C142" s="87">
        <v>0.003</v>
      </c>
      <c r="D142" s="106" t="s">
        <v>955</v>
      </c>
      <c r="E142" s="56"/>
      <c r="F142" s="483"/>
      <c r="G142" s="484"/>
      <c r="H142" s="56"/>
      <c r="I142" s="56"/>
      <c r="J142" s="87">
        <v>0.03</v>
      </c>
      <c r="K142" s="87" t="s">
        <v>541</v>
      </c>
      <c r="L142" s="87"/>
      <c r="M142" s="483"/>
      <c r="N142" s="484"/>
      <c r="O142" s="486"/>
      <c r="P142" s="66"/>
      <c r="Q142" s="330"/>
      <c r="R142" s="331">
        <v>1</v>
      </c>
      <c r="S142" s="87">
        <v>0.13</v>
      </c>
      <c r="T142" s="332"/>
      <c r="U142" s="87"/>
    </row>
    <row r="143" spans="1:19" s="19" customFormat="1" ht="12.75" customHeight="1" hidden="1" outlineLevel="1">
      <c r="A143" s="129" t="s">
        <v>479</v>
      </c>
      <c r="B143" s="56"/>
      <c r="C143" s="87" t="e">
        <v>#N/A</v>
      </c>
      <c r="D143" s="87" t="e">
        <v>#N/A</v>
      </c>
      <c r="E143" s="87"/>
      <c r="F143" s="483" t="s">
        <v>168</v>
      </c>
      <c r="G143" s="483"/>
      <c r="H143" s="87"/>
      <c r="I143" s="87"/>
      <c r="J143" s="87" t="e">
        <v>#N/A</v>
      </c>
      <c r="K143" s="87" t="e">
        <v>#N/A</v>
      </c>
      <c r="L143" s="87"/>
      <c r="M143" s="483"/>
      <c r="N143" s="483"/>
      <c r="O143" s="329"/>
      <c r="P143" s="485"/>
      <c r="Q143" s="343"/>
      <c r="R143" s="331">
        <v>1</v>
      </c>
      <c r="S143" s="87" t="e">
        <v>#N/A</v>
      </c>
    </row>
    <row r="144" spans="1:19" s="19" customFormat="1" ht="12.75" customHeight="1" hidden="1" outlineLevel="1">
      <c r="A144" s="129" t="s">
        <v>22</v>
      </c>
      <c r="B144" s="56"/>
      <c r="C144" s="87" t="e">
        <v>#N/A</v>
      </c>
      <c r="D144" s="87" t="e">
        <v>#N/A</v>
      </c>
      <c r="E144" s="87"/>
      <c r="F144" s="483"/>
      <c r="G144" s="483"/>
      <c r="H144" s="87"/>
      <c r="I144" s="87"/>
      <c r="J144" s="87" t="e">
        <v>#N/A</v>
      </c>
      <c r="K144" s="87" t="e">
        <v>#N/A</v>
      </c>
      <c r="L144" s="87"/>
      <c r="M144" s="483"/>
      <c r="N144" s="483"/>
      <c r="O144" s="329"/>
      <c r="P144" s="485"/>
      <c r="Q144" s="343"/>
      <c r="R144" s="331">
        <v>1</v>
      </c>
      <c r="S144" s="87" t="e">
        <v>#N/A</v>
      </c>
    </row>
    <row r="145" spans="1:21" s="19" customFormat="1" ht="12.75" customHeight="1" hidden="1" outlineLevel="1">
      <c r="A145" s="129" t="s">
        <v>958</v>
      </c>
      <c r="B145" s="56"/>
      <c r="C145" s="87" t="s">
        <v>168</v>
      </c>
      <c r="D145" s="87" t="s">
        <v>246</v>
      </c>
      <c r="E145" s="87"/>
      <c r="F145" s="483"/>
      <c r="G145" s="483"/>
      <c r="H145" s="87"/>
      <c r="I145" s="87"/>
      <c r="J145" s="87">
        <v>1</v>
      </c>
      <c r="K145" s="87" t="s">
        <v>936</v>
      </c>
      <c r="L145" s="87"/>
      <c r="M145" s="483"/>
      <c r="N145" s="483"/>
      <c r="O145" s="329"/>
      <c r="P145" s="485"/>
      <c r="Q145" s="343"/>
      <c r="R145" s="331">
        <v>1</v>
      </c>
      <c r="S145" s="87">
        <v>0.1</v>
      </c>
      <c r="T145" s="332"/>
      <c r="U145" s="87"/>
    </row>
    <row r="146" spans="1:21" s="19" customFormat="1" ht="12.75" customHeight="1" collapsed="1" thickBot="1">
      <c r="A146" s="129" t="s">
        <v>70</v>
      </c>
      <c r="B146" s="56"/>
      <c r="C146" s="87">
        <v>0.003</v>
      </c>
      <c r="D146" s="106" t="s">
        <v>955</v>
      </c>
      <c r="E146" s="87"/>
      <c r="F146" s="483"/>
      <c r="G146" s="484"/>
      <c r="H146" s="87"/>
      <c r="I146" s="87"/>
      <c r="J146" s="87">
        <v>0.03</v>
      </c>
      <c r="K146" s="87" t="s">
        <v>849</v>
      </c>
      <c r="L146" s="66"/>
      <c r="M146" s="483"/>
      <c r="N146" s="484"/>
      <c r="O146" s="329"/>
      <c r="P146" s="91"/>
      <c r="Q146" s="492"/>
      <c r="R146" s="331">
        <v>1</v>
      </c>
      <c r="S146" s="87">
        <v>0.13</v>
      </c>
      <c r="T146" s="332"/>
      <c r="U146" s="87"/>
    </row>
    <row r="147" spans="1:19" s="19" customFormat="1" ht="12.75" customHeight="1" hidden="1" outlineLevel="1">
      <c r="A147" s="129" t="s">
        <v>110</v>
      </c>
      <c r="B147" s="56"/>
      <c r="C147" s="87" t="e">
        <v>#N/A</v>
      </c>
      <c r="D147" s="87" t="e">
        <v>#N/A</v>
      </c>
      <c r="E147" s="87"/>
      <c r="F147" s="483"/>
      <c r="G147" s="483"/>
      <c r="H147" s="87"/>
      <c r="I147" s="87"/>
      <c r="J147" s="87" t="e">
        <v>#N/A</v>
      </c>
      <c r="K147" s="87" t="e">
        <v>#N/A</v>
      </c>
      <c r="L147" s="87"/>
      <c r="M147" s="483"/>
      <c r="N147" s="483"/>
      <c r="O147" s="329"/>
      <c r="P147" s="485"/>
      <c r="Q147" s="343"/>
      <c r="R147" s="331">
        <v>1</v>
      </c>
      <c r="S147" s="87" t="e">
        <v>#N/A</v>
      </c>
    </row>
    <row r="148" spans="1:19" s="19" customFormat="1" ht="12.75" customHeight="1" hidden="1" outlineLevel="1">
      <c r="A148" s="129" t="s">
        <v>205</v>
      </c>
      <c r="B148" s="66"/>
      <c r="C148" s="87">
        <v>5</v>
      </c>
      <c r="D148" s="87" t="s">
        <v>849</v>
      </c>
      <c r="E148" s="87"/>
      <c r="F148" s="483">
        <v>0.26</v>
      </c>
      <c r="G148" s="483" t="s">
        <v>223</v>
      </c>
      <c r="H148" s="87"/>
      <c r="I148" s="87"/>
      <c r="J148" s="87">
        <v>0.08</v>
      </c>
      <c r="K148" s="87" t="s">
        <v>849</v>
      </c>
      <c r="L148" s="87"/>
      <c r="M148" s="483"/>
      <c r="N148" s="484"/>
      <c r="O148" s="329"/>
      <c r="P148" s="485"/>
      <c r="Q148" s="343"/>
      <c r="R148" s="331">
        <v>1</v>
      </c>
      <c r="S148" s="87" t="s">
        <v>246</v>
      </c>
    </row>
    <row r="149" spans="1:19" s="19" customFormat="1" ht="12.75" customHeight="1" hidden="1" outlineLevel="1">
      <c r="A149" s="129" t="s">
        <v>111</v>
      </c>
      <c r="B149" s="66"/>
      <c r="C149" s="87" t="e">
        <v>#N/A</v>
      </c>
      <c r="D149" s="87" t="e">
        <v>#N/A</v>
      </c>
      <c r="E149" s="87"/>
      <c r="F149" s="483"/>
      <c r="G149" s="483"/>
      <c r="H149" s="87"/>
      <c r="I149" s="87"/>
      <c r="J149" s="87" t="e">
        <v>#N/A</v>
      </c>
      <c r="K149" s="87" t="e">
        <v>#N/A</v>
      </c>
      <c r="L149" s="87"/>
      <c r="M149" s="483"/>
      <c r="N149" s="484"/>
      <c r="O149" s="329"/>
      <c r="P149" s="485"/>
      <c r="Q149" s="343"/>
      <c r="R149" s="331">
        <v>1</v>
      </c>
      <c r="S149" s="87" t="e">
        <v>#N/A</v>
      </c>
    </row>
    <row r="150" spans="1:19" s="19" customFormat="1" ht="12.75" customHeight="1" hidden="1" outlineLevel="1">
      <c r="A150" s="129" t="s">
        <v>480</v>
      </c>
      <c r="B150" s="66"/>
      <c r="C150" s="87" t="e">
        <v>#N/A</v>
      </c>
      <c r="D150" s="87" t="e">
        <v>#N/A</v>
      </c>
      <c r="E150" s="87"/>
      <c r="F150" s="483" t="s">
        <v>168</v>
      </c>
      <c r="G150" s="483"/>
      <c r="H150" s="87"/>
      <c r="I150" s="87"/>
      <c r="J150" s="87" t="e">
        <v>#N/A</v>
      </c>
      <c r="K150" s="87" t="e">
        <v>#N/A</v>
      </c>
      <c r="L150" s="87"/>
      <c r="M150" s="483"/>
      <c r="N150" s="483"/>
      <c r="O150" s="329"/>
      <c r="P150" s="485"/>
      <c r="Q150" s="343"/>
      <c r="R150" s="331">
        <v>1</v>
      </c>
      <c r="S150" s="87" t="e">
        <v>#N/A</v>
      </c>
    </row>
    <row r="151" spans="1:19" s="19" customFormat="1" ht="12.75" customHeight="1" hidden="1" outlineLevel="1">
      <c r="A151" s="129" t="s">
        <v>473</v>
      </c>
      <c r="B151" s="66"/>
      <c r="C151" s="87" t="e">
        <v>#N/A</v>
      </c>
      <c r="D151" s="87" t="e">
        <v>#N/A</v>
      </c>
      <c r="E151" s="87"/>
      <c r="F151" s="483" t="s">
        <v>168</v>
      </c>
      <c r="G151" s="483"/>
      <c r="H151" s="87"/>
      <c r="I151" s="87"/>
      <c r="J151" s="87" t="e">
        <v>#N/A</v>
      </c>
      <c r="K151" s="87" t="e">
        <v>#N/A</v>
      </c>
      <c r="L151" s="87"/>
      <c r="M151" s="483"/>
      <c r="N151" s="483"/>
      <c r="O151" s="329"/>
      <c r="P151" s="485"/>
      <c r="Q151" s="343"/>
      <c r="R151" s="331">
        <v>1</v>
      </c>
      <c r="S151" s="87" t="e">
        <v>#N/A</v>
      </c>
    </row>
    <row r="152" spans="1:19" s="19" customFormat="1" ht="12.75" customHeight="1" hidden="1" outlineLevel="1">
      <c r="A152" s="129" t="s">
        <v>56</v>
      </c>
      <c r="B152" s="56"/>
      <c r="C152" s="87" t="e">
        <v>#N/A</v>
      </c>
      <c r="D152" s="87" t="e">
        <v>#N/A</v>
      </c>
      <c r="E152" s="87"/>
      <c r="F152" s="483" t="s">
        <v>168</v>
      </c>
      <c r="G152" s="483"/>
      <c r="H152" s="87"/>
      <c r="I152" s="87"/>
      <c r="J152" s="87" t="e">
        <v>#N/A</v>
      </c>
      <c r="K152" s="87" t="e">
        <v>#N/A</v>
      </c>
      <c r="L152" s="56"/>
      <c r="M152" s="483"/>
      <c r="N152" s="484"/>
      <c r="O152" s="329"/>
      <c r="P152" s="485"/>
      <c r="Q152" s="349"/>
      <c r="R152" s="331">
        <v>1</v>
      </c>
      <c r="S152" s="87" t="e">
        <v>#N/A</v>
      </c>
    </row>
    <row r="153" spans="1:19" s="19" customFormat="1" ht="12.75" customHeight="1" hidden="1" outlineLevel="1">
      <c r="A153" s="129" t="s">
        <v>206</v>
      </c>
      <c r="B153" s="56"/>
      <c r="C153" s="87" t="e">
        <v>#N/A</v>
      </c>
      <c r="D153" s="87" t="e">
        <v>#N/A</v>
      </c>
      <c r="E153" s="56"/>
      <c r="F153" s="483" t="e">
        <f>C153</f>
        <v>#N/A</v>
      </c>
      <c r="G153" s="484" t="s">
        <v>251</v>
      </c>
      <c r="H153" s="56"/>
      <c r="I153" s="56"/>
      <c r="J153" s="87" t="e">
        <v>#N/A</v>
      </c>
      <c r="K153" s="87" t="e">
        <v>#N/A</v>
      </c>
      <c r="L153" s="87"/>
      <c r="M153" s="483"/>
      <c r="N153" s="484"/>
      <c r="O153" s="486"/>
      <c r="P153" s="485"/>
      <c r="Q153" s="330"/>
      <c r="R153" s="331">
        <v>1</v>
      </c>
      <c r="S153" s="87" t="e">
        <v>#N/A</v>
      </c>
    </row>
    <row r="154" spans="1:19" s="19" customFormat="1" ht="12.75" customHeight="1" hidden="1" outlineLevel="1" collapsed="1">
      <c r="A154" s="129" t="s">
        <v>26</v>
      </c>
      <c r="B154" s="56"/>
      <c r="C154" s="87" t="e">
        <v>#N/A</v>
      </c>
      <c r="D154" s="87" t="e">
        <v>#N/A</v>
      </c>
      <c r="E154" s="56"/>
      <c r="F154" s="483" t="e">
        <f>C154</f>
        <v>#N/A</v>
      </c>
      <c r="G154" s="484" t="s">
        <v>251</v>
      </c>
      <c r="H154" s="56"/>
      <c r="I154" s="56"/>
      <c r="J154" s="87" t="e">
        <v>#N/A</v>
      </c>
      <c r="K154" s="87" t="e">
        <v>#N/A</v>
      </c>
      <c r="L154" s="87"/>
      <c r="M154" s="483"/>
      <c r="N154" s="484"/>
      <c r="O154" s="486"/>
      <c r="P154" s="485"/>
      <c r="Q154" s="330"/>
      <c r="R154" s="331">
        <v>1</v>
      </c>
      <c r="S154" s="87" t="e">
        <v>#N/A</v>
      </c>
    </row>
    <row r="155" spans="1:19" s="19" customFormat="1" ht="12.75" customHeight="1" hidden="1" outlineLevel="1" thickBot="1">
      <c r="A155" s="129" t="s">
        <v>55</v>
      </c>
      <c r="B155" s="56" t="s">
        <v>516</v>
      </c>
      <c r="C155" s="87" t="e">
        <v>#N/A</v>
      </c>
      <c r="D155" s="87" t="e">
        <v>#N/A</v>
      </c>
      <c r="E155" s="56"/>
      <c r="F155" s="483" t="e">
        <f>C155</f>
        <v>#N/A</v>
      </c>
      <c r="G155" s="484" t="s">
        <v>251</v>
      </c>
      <c r="H155" s="56"/>
      <c r="I155" s="56"/>
      <c r="J155" s="87" t="e">
        <v>#N/A</v>
      </c>
      <c r="K155" s="87" t="e">
        <v>#N/A</v>
      </c>
      <c r="L155" s="87"/>
      <c r="M155" s="483"/>
      <c r="N155" s="484"/>
      <c r="O155" s="486"/>
      <c r="P155" s="485"/>
      <c r="Q155" s="330"/>
      <c r="R155" s="331">
        <v>1</v>
      </c>
      <c r="S155" s="87" t="e">
        <v>#N/A</v>
      </c>
    </row>
    <row r="156" spans="1:21" ht="12.75" collapsed="1">
      <c r="A156" s="134"/>
      <c r="B156" s="151"/>
      <c r="C156" s="136"/>
      <c r="D156" s="136"/>
      <c r="E156" s="136"/>
      <c r="F156" s="494"/>
      <c r="G156" s="494"/>
      <c r="H156" s="136"/>
      <c r="I156" s="136"/>
      <c r="J156" s="136"/>
      <c r="K156" s="152"/>
      <c r="L156" s="152"/>
      <c r="M156" s="494"/>
      <c r="N156" s="494"/>
      <c r="O156" s="136"/>
      <c r="P156" s="153"/>
      <c r="Q156" s="153"/>
      <c r="R156" s="352"/>
      <c r="S156" s="160"/>
      <c r="T156" s="495"/>
      <c r="U156" s="495"/>
    </row>
    <row r="157" spans="1:21" ht="12.75" customHeight="1">
      <c r="A157" s="71" t="s">
        <v>156</v>
      </c>
      <c r="C157" s="20"/>
      <c r="D157" s="17"/>
      <c r="E157" s="17"/>
      <c r="J157" s="20"/>
      <c r="K157" s="72"/>
      <c r="L157" s="72"/>
      <c r="M157" s="496"/>
      <c r="N157" s="497"/>
      <c r="O157" s="72"/>
      <c r="P157" s="48"/>
      <c r="Q157" s="17"/>
      <c r="R157" s="56"/>
      <c r="S157" s="56"/>
      <c r="T157" s="19"/>
      <c r="U157" s="19"/>
    </row>
    <row r="158" spans="1:21" ht="13.5" customHeight="1">
      <c r="A158" s="16" t="s">
        <v>756</v>
      </c>
      <c r="O158" s="72"/>
      <c r="P158" s="48"/>
      <c r="R158" s="56"/>
      <c r="S158" s="56"/>
      <c r="T158" s="19"/>
      <c r="U158" s="19"/>
    </row>
    <row r="159" spans="1:21" ht="13.5" customHeight="1">
      <c r="A159" s="16" t="s">
        <v>349</v>
      </c>
      <c r="O159" s="72"/>
      <c r="R159" s="56"/>
      <c r="S159" s="56"/>
      <c r="T159" s="19"/>
      <c r="U159" s="19"/>
    </row>
    <row r="160" spans="1:19" s="19" customFormat="1" ht="13.5" customHeight="1">
      <c r="A160" s="19" t="s">
        <v>757</v>
      </c>
      <c r="C160" s="500"/>
      <c r="F160" s="87"/>
      <c r="G160" s="56"/>
      <c r="H160" s="56"/>
      <c r="I160" s="56"/>
      <c r="J160" s="500"/>
      <c r="M160" s="500"/>
      <c r="O160" s="96"/>
      <c r="P160" s="56"/>
      <c r="R160" s="56"/>
      <c r="S160" s="56"/>
    </row>
    <row r="161" spans="1:19" s="19" customFormat="1" ht="13.5" customHeight="1">
      <c r="A161" s="19" t="s">
        <v>758</v>
      </c>
      <c r="C161" s="500"/>
      <c r="F161" s="87"/>
      <c r="G161" s="56"/>
      <c r="H161" s="56"/>
      <c r="I161" s="56"/>
      <c r="J161" s="500"/>
      <c r="M161" s="500"/>
      <c r="O161" s="96"/>
      <c r="P161" s="56"/>
      <c r="R161" s="56"/>
      <c r="S161" s="56"/>
    </row>
    <row r="162" spans="1:19" s="19" customFormat="1" ht="13.5" customHeight="1">
      <c r="A162" s="19" t="s">
        <v>759</v>
      </c>
      <c r="C162" s="500"/>
      <c r="F162" s="87"/>
      <c r="G162" s="56"/>
      <c r="H162" s="56"/>
      <c r="I162" s="56"/>
      <c r="J162" s="500"/>
      <c r="M162" s="500"/>
      <c r="P162" s="56"/>
      <c r="R162" s="56"/>
      <c r="S162" s="56"/>
    </row>
    <row r="163" spans="1:16" s="19" customFormat="1" ht="12.75" customHeight="1">
      <c r="A163" s="19" t="s">
        <v>72</v>
      </c>
      <c r="C163" s="500"/>
      <c r="F163" s="87"/>
      <c r="G163" s="56"/>
      <c r="H163" s="56"/>
      <c r="I163" s="56"/>
      <c r="J163" s="500"/>
      <c r="M163" s="500"/>
      <c r="P163" s="56"/>
    </row>
    <row r="164" spans="1:16" s="19" customFormat="1" ht="12.75">
      <c r="A164" s="19" t="s">
        <v>265</v>
      </c>
      <c r="C164" s="500"/>
      <c r="F164" s="87"/>
      <c r="G164" s="56"/>
      <c r="H164" s="56"/>
      <c r="I164" s="56"/>
      <c r="J164" s="500"/>
      <c r="M164" s="500"/>
      <c r="P164" s="56"/>
    </row>
    <row r="165" spans="3:16" s="19" customFormat="1" ht="12.75" hidden="1" outlineLevel="1">
      <c r="C165" s="500"/>
      <c r="F165" s="87"/>
      <c r="G165" s="56"/>
      <c r="H165" s="56"/>
      <c r="I165" s="56"/>
      <c r="J165" s="500"/>
      <c r="M165" s="500"/>
      <c r="P165" s="56"/>
    </row>
    <row r="166" spans="1:16" s="19" customFormat="1" ht="15" collapsed="1">
      <c r="A166" s="501"/>
      <c r="C166" s="500"/>
      <c r="F166" s="87"/>
      <c r="G166" s="56"/>
      <c r="H166" s="56"/>
      <c r="I166" s="56"/>
      <c r="J166" s="500"/>
      <c r="M166" s="500"/>
      <c r="P166" s="56"/>
    </row>
    <row r="167" spans="3:16" s="19" customFormat="1" ht="12.75">
      <c r="C167" s="500"/>
      <c r="F167" s="87"/>
      <c r="G167" s="56"/>
      <c r="H167" s="56"/>
      <c r="I167" s="56"/>
      <c r="J167" s="500"/>
      <c r="M167" s="500"/>
      <c r="P167" s="56"/>
    </row>
    <row r="168" spans="3:16" s="19" customFormat="1" ht="12.75">
      <c r="C168" s="500"/>
      <c r="F168" s="87"/>
      <c r="G168" s="56"/>
      <c r="H168" s="56"/>
      <c r="I168" s="56"/>
      <c r="J168" s="500"/>
      <c r="M168" s="500"/>
      <c r="P168" s="56"/>
    </row>
    <row r="169" spans="3:16" s="19" customFormat="1" ht="12.75">
      <c r="C169" s="500"/>
      <c r="F169" s="87"/>
      <c r="G169" s="56"/>
      <c r="H169" s="56"/>
      <c r="I169" s="56"/>
      <c r="J169" s="500"/>
      <c r="M169" s="500"/>
      <c r="P169" s="56"/>
    </row>
    <row r="170" spans="3:16" s="19" customFormat="1" ht="12.75">
      <c r="C170" s="500"/>
      <c r="F170" s="87"/>
      <c r="G170" s="56"/>
      <c r="H170" s="56"/>
      <c r="I170" s="56"/>
      <c r="J170" s="500"/>
      <c r="M170" s="500"/>
      <c r="P170" s="56"/>
    </row>
    <row r="171" spans="3:16" s="19" customFormat="1" ht="12.75">
      <c r="C171" s="500"/>
      <c r="F171" s="87"/>
      <c r="G171" s="56"/>
      <c r="H171" s="56"/>
      <c r="I171" s="56"/>
      <c r="J171" s="500"/>
      <c r="M171" s="500"/>
      <c r="P171" s="56"/>
    </row>
    <row r="172" spans="3:16" s="19" customFormat="1" ht="12.75">
      <c r="C172" s="500"/>
      <c r="F172" s="87"/>
      <c r="G172" s="56"/>
      <c r="H172" s="56"/>
      <c r="I172" s="56"/>
      <c r="J172" s="500"/>
      <c r="M172" s="500"/>
      <c r="P172" s="56"/>
    </row>
    <row r="173" spans="3:16" s="19" customFormat="1" ht="12.75">
      <c r="C173" s="500"/>
      <c r="F173" s="87"/>
      <c r="G173" s="56"/>
      <c r="H173" s="56"/>
      <c r="I173" s="56"/>
      <c r="J173" s="500"/>
      <c r="M173" s="500"/>
      <c r="P173" s="56"/>
    </row>
    <row r="174" spans="3:16" s="19" customFormat="1" ht="12.75">
      <c r="C174" s="500"/>
      <c r="F174" s="87"/>
      <c r="G174" s="56"/>
      <c r="H174" s="56"/>
      <c r="I174" s="56"/>
      <c r="J174" s="500"/>
      <c r="M174" s="500"/>
      <c r="P174" s="56"/>
    </row>
    <row r="175" spans="3:16" s="19" customFormat="1" ht="12.75">
      <c r="C175" s="500"/>
      <c r="F175" s="87"/>
      <c r="G175" s="56"/>
      <c r="H175" s="56"/>
      <c r="I175" s="56"/>
      <c r="J175" s="500"/>
      <c r="M175" s="500"/>
      <c r="P175" s="56"/>
    </row>
    <row r="176" spans="3:16" s="19" customFormat="1" ht="12.75">
      <c r="C176" s="500"/>
      <c r="F176" s="87"/>
      <c r="G176" s="56"/>
      <c r="H176" s="56"/>
      <c r="I176" s="56"/>
      <c r="J176" s="500"/>
      <c r="M176" s="500"/>
      <c r="P176" s="56"/>
    </row>
    <row r="177" spans="3:16" s="19" customFormat="1" ht="12.75">
      <c r="C177" s="500"/>
      <c r="F177" s="87"/>
      <c r="G177" s="56"/>
      <c r="H177" s="56"/>
      <c r="I177" s="56"/>
      <c r="J177" s="500"/>
      <c r="M177" s="500"/>
      <c r="P177" s="56"/>
    </row>
    <row r="178" spans="3:16" s="19" customFormat="1" ht="12.75">
      <c r="C178" s="500"/>
      <c r="F178" s="87"/>
      <c r="G178" s="56"/>
      <c r="H178" s="56"/>
      <c r="I178" s="56"/>
      <c r="J178" s="500"/>
      <c r="M178" s="500"/>
      <c r="P178" s="56"/>
    </row>
    <row r="179" spans="3:16" s="19" customFormat="1" ht="12.75">
      <c r="C179" s="500"/>
      <c r="F179" s="87"/>
      <c r="G179" s="56"/>
      <c r="H179" s="56"/>
      <c r="I179" s="56"/>
      <c r="J179" s="500"/>
      <c r="M179" s="500"/>
      <c r="P179" s="56"/>
    </row>
    <row r="180" spans="3:16" s="19" customFormat="1" ht="12.75">
      <c r="C180" s="500"/>
      <c r="F180" s="87"/>
      <c r="G180" s="56"/>
      <c r="H180" s="56"/>
      <c r="I180" s="56"/>
      <c r="J180" s="500"/>
      <c r="M180" s="500"/>
      <c r="P180" s="56"/>
    </row>
    <row r="181" spans="3:16" s="19" customFormat="1" ht="12.75">
      <c r="C181" s="500"/>
      <c r="F181" s="87"/>
      <c r="G181" s="56"/>
      <c r="H181" s="56"/>
      <c r="I181" s="56"/>
      <c r="J181" s="500"/>
      <c r="M181" s="500"/>
      <c r="P181" s="56"/>
    </row>
  </sheetData>
  <autoFilter ref="A5:W56"/>
  <mergeCells count="2">
    <mergeCell ref="P54:P55"/>
    <mergeCell ref="P28:P29"/>
  </mergeCells>
  <conditionalFormatting sqref="V62 V67:V70 A77">
    <cfRule type="expression" priority="1" dxfId="3" stopIfTrue="1">
      <formula>$J62="YES"</formula>
    </cfRule>
  </conditionalFormatting>
  <conditionalFormatting sqref="A51">
    <cfRule type="expression" priority="2" dxfId="3" stopIfTrue="1">
      <formula>$O24="YES"</formula>
    </cfRule>
  </conditionalFormatting>
  <printOptions horizontalCentered="1"/>
  <pageMargins left="1" right="1" top="1.5" bottom="0.5" header="0.5" footer="0.5"/>
  <pageSetup fitToHeight="0" horizontalDpi="600" verticalDpi="600" orientation="landscape" r:id="rId1"/>
  <headerFooter alignWithMargins="0">
    <oddHeader>&amp;R&amp;"Book Antiqua,Bold Italic"&amp;12Appendix H
Non-Cancer Toxicity Criteria
Galleria North - School Site Sub-Area Soil Investigations
BMI Common Areas (Eastside), Clark County, Nevada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BRC Galleria North-School Site Sub-Area HHRA-Closure Report; Rev0</dc:title>
  <dc:subject/>
  <dc:creator>BRC, ERM</dc:creator>
  <cp:keywords/>
  <dc:description/>
  <cp:lastModifiedBy>mark.jones</cp:lastModifiedBy>
  <cp:lastPrinted>2010-11-04T21:05:22Z</cp:lastPrinted>
  <dcterms:created xsi:type="dcterms:W3CDTF">2004-11-10T23:44:18Z</dcterms:created>
  <dcterms:modified xsi:type="dcterms:W3CDTF">2010-11-15T21:27:49Z</dcterms:modified>
  <cp:category/>
  <cp:version/>
  <cp:contentType/>
  <cp:contentStatus/>
</cp:coreProperties>
</file>